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Композитная долина\Закупка\СМР демонтаж\"/>
    </mc:Choice>
  </mc:AlternateContent>
  <bookViews>
    <workbookView xWindow="-28920" yWindow="-120" windowWidth="29040" windowHeight="15720"/>
  </bookViews>
  <sheets>
    <sheet name="Лист1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6" i="4" l="1"/>
  <c r="E16" i="4"/>
  <c r="E59" i="4" l="1"/>
  <c r="E43" i="4"/>
  <c r="E22" i="4"/>
  <c r="E23" i="4"/>
  <c r="E24" i="4"/>
  <c r="E25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4" i="4"/>
  <c r="E45" i="4"/>
  <c r="E46" i="4"/>
  <c r="E47" i="4"/>
  <c r="E48" i="4"/>
  <c r="E49" i="4"/>
  <c r="E50" i="4"/>
  <c r="E21" i="4"/>
  <c r="D62" i="4" l="1"/>
  <c r="H62" i="4" s="1"/>
  <c r="I62" i="4" s="1"/>
  <c r="D61" i="4"/>
  <c r="H61" i="4" s="1"/>
  <c r="D65" i="4"/>
  <c r="H64" i="4"/>
  <c r="D63" i="4"/>
  <c r="D60" i="4"/>
  <c r="D56" i="4"/>
  <c r="F56" i="4" s="1"/>
  <c r="G56" i="4" s="1"/>
  <c r="D57" i="4"/>
  <c r="D58" i="4"/>
  <c r="D59" i="4"/>
  <c r="D53" i="4"/>
  <c r="F53" i="4" s="1"/>
  <c r="G53" i="4" s="1"/>
  <c r="D54" i="4"/>
  <c r="F54" i="4" s="1"/>
  <c r="G54" i="4" s="1"/>
  <c r="D55" i="4"/>
  <c r="F55" i="4" s="1"/>
  <c r="G55" i="4" s="1"/>
  <c r="D52" i="4"/>
  <c r="F52" i="4" s="1"/>
  <c r="G52" i="4" s="1"/>
  <c r="D51" i="4"/>
  <c r="D20" i="4"/>
  <c r="D21" i="4"/>
  <c r="F21" i="4" s="1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19" i="4"/>
  <c r="D9" i="4"/>
  <c r="D15" i="4"/>
  <c r="D17" i="4"/>
  <c r="H13" i="4"/>
  <c r="D14" i="4"/>
  <c r="F58" i="4" l="1"/>
  <c r="G58" i="4" s="1"/>
  <c r="F39" i="4"/>
  <c r="G39" i="4" s="1"/>
  <c r="H39" i="4" s="1"/>
  <c r="F31" i="4"/>
  <c r="F49" i="4"/>
  <c r="G49" i="4" s="1"/>
  <c r="H49" i="4" s="1"/>
  <c r="F27" i="4"/>
  <c r="F51" i="4"/>
  <c r="G51" i="4" s="1"/>
  <c r="F36" i="4"/>
  <c r="G36" i="4" s="1"/>
  <c r="F46" i="4"/>
  <c r="G46" i="4" s="1"/>
  <c r="H46" i="4" s="1"/>
  <c r="F41" i="4"/>
  <c r="F40" i="4"/>
  <c r="G40" i="4" s="1"/>
  <c r="F35" i="4"/>
  <c r="G35" i="4" s="1"/>
  <c r="H35" i="4" s="1"/>
  <c r="F59" i="4"/>
  <c r="G59" i="4" s="1"/>
  <c r="F25" i="4"/>
  <c r="G25" i="4" s="1"/>
  <c r="H25" i="4" s="1"/>
  <c r="F17" i="4"/>
  <c r="F38" i="4"/>
  <c r="F37" i="4"/>
  <c r="F19" i="4"/>
  <c r="G19" i="4" s="1"/>
  <c r="F28" i="4"/>
  <c r="G28" i="4" s="1"/>
  <c r="H28" i="4" s="1"/>
  <c r="F44" i="4"/>
  <c r="G44" i="4" s="1"/>
  <c r="H44" i="4" s="1"/>
  <c r="F20" i="4"/>
  <c r="G20" i="4" s="1"/>
  <c r="F34" i="4"/>
  <c r="F33" i="4"/>
  <c r="F32" i="4"/>
  <c r="G32" i="4" s="1"/>
  <c r="F50" i="4"/>
  <c r="G50" i="4" s="1"/>
  <c r="H50" i="4" s="1"/>
  <c r="F29" i="4"/>
  <c r="F48" i="4"/>
  <c r="F47" i="4"/>
  <c r="G47" i="4" s="1"/>
  <c r="H47" i="4" s="1"/>
  <c r="F26" i="4"/>
  <c r="G26" i="4" s="1"/>
  <c r="H26" i="4" s="1"/>
  <c r="F45" i="4"/>
  <c r="G45" i="4" s="1"/>
  <c r="F43" i="4"/>
  <c r="G43" i="4" s="1"/>
  <c r="F23" i="4"/>
  <c r="G23" i="4" s="1"/>
  <c r="H23" i="4" s="1"/>
  <c r="F9" i="4"/>
  <c r="G9" i="4" s="1"/>
  <c r="F57" i="4"/>
  <c r="G57" i="4" s="1"/>
  <c r="H57" i="4" s="1"/>
  <c r="I57" i="4" s="1"/>
  <c r="F30" i="4"/>
  <c r="F24" i="4"/>
  <c r="G24" i="4" s="1"/>
  <c r="F42" i="4"/>
  <c r="G42" i="4" s="1"/>
  <c r="H42" i="4" s="1"/>
  <c r="F22" i="4"/>
  <c r="G22" i="4" s="1"/>
  <c r="H60" i="4"/>
  <c r="I60" i="4" s="1"/>
  <c r="J60" i="4" s="1"/>
  <c r="H63" i="4"/>
  <c r="I63" i="4" s="1"/>
  <c r="J63" i="4"/>
  <c r="I64" i="4"/>
  <c r="J64" i="4" s="1"/>
  <c r="H14" i="4"/>
  <c r="I14" i="4" s="1"/>
  <c r="J14" i="4" s="1"/>
  <c r="H65" i="4"/>
  <c r="I65" i="4" s="1"/>
  <c r="J62" i="4"/>
  <c r="I61" i="4"/>
  <c r="J61" i="4" s="1"/>
  <c r="H56" i="4"/>
  <c r="H53" i="4"/>
  <c r="H15" i="4"/>
  <c r="I13" i="4"/>
  <c r="J13" i="4" s="1"/>
  <c r="H58" i="4" l="1"/>
  <c r="H24" i="4"/>
  <c r="H19" i="4"/>
  <c r="H40" i="4"/>
  <c r="H45" i="4"/>
  <c r="H36" i="4"/>
  <c r="I36" i="4" s="1"/>
  <c r="J36" i="4" s="1"/>
  <c r="H34" i="4"/>
  <c r="H29" i="4"/>
  <c r="G21" i="4"/>
  <c r="H21" i="4" s="1"/>
  <c r="G27" i="4"/>
  <c r="H27" i="4" s="1"/>
  <c r="H43" i="4"/>
  <c r="I43" i="4" s="1"/>
  <c r="J43" i="4" s="1"/>
  <c r="H32" i="4"/>
  <c r="G37" i="4"/>
  <c r="H37" i="4" s="1"/>
  <c r="I37" i="4" s="1"/>
  <c r="J37" i="4" s="1"/>
  <c r="G33" i="4"/>
  <c r="H33" i="4" s="1"/>
  <c r="G38" i="4"/>
  <c r="H38" i="4" s="1"/>
  <c r="G41" i="4"/>
  <c r="H41" i="4" s="1"/>
  <c r="G31" i="4"/>
  <c r="H31" i="4" s="1"/>
  <c r="H22" i="4"/>
  <c r="G29" i="4"/>
  <c r="G34" i="4"/>
  <c r="G48" i="4"/>
  <c r="H48" i="4" s="1"/>
  <c r="G30" i="4"/>
  <c r="H30" i="4" s="1"/>
  <c r="J65" i="4"/>
  <c r="G17" i="4"/>
  <c r="I39" i="4"/>
  <c r="J39" i="4" s="1"/>
  <c r="I49" i="4"/>
  <c r="J49" i="4" s="1"/>
  <c r="J57" i="4"/>
  <c r="I42" i="4"/>
  <c r="I45" i="4"/>
  <c r="I44" i="4"/>
  <c r="I50" i="4"/>
  <c r="J50" i="4" s="1"/>
  <c r="I40" i="4"/>
  <c r="J40" i="4" s="1"/>
  <c r="H51" i="4"/>
  <c r="I56" i="4"/>
  <c r="J56" i="4" s="1"/>
  <c r="H59" i="4"/>
  <c r="I53" i="4"/>
  <c r="J53" i="4" s="1"/>
  <c r="H54" i="4"/>
  <c r="H55" i="4"/>
  <c r="I55" i="4" s="1"/>
  <c r="H52" i="4"/>
  <c r="I52" i="4" s="1"/>
  <c r="I15" i="4"/>
  <c r="J15" i="4" s="1"/>
  <c r="I41" i="4" l="1"/>
  <c r="J41" i="4" s="1"/>
  <c r="I34" i="4"/>
  <c r="J34" i="4" s="1"/>
  <c r="I48" i="4"/>
  <c r="J48" i="4" s="1"/>
  <c r="H17" i="4"/>
  <c r="I17" i="4" s="1"/>
  <c r="I51" i="4"/>
  <c r="J51" i="4" s="1"/>
  <c r="J52" i="4"/>
  <c r="J55" i="4"/>
  <c r="J44" i="4"/>
  <c r="I38" i="4"/>
  <c r="J38" i="4" s="1"/>
  <c r="J45" i="4"/>
  <c r="I46" i="4"/>
  <c r="J46" i="4" s="1"/>
  <c r="J42" i="4"/>
  <c r="I58" i="4"/>
  <c r="J58" i="4" s="1"/>
  <c r="I33" i="4"/>
  <c r="I47" i="4"/>
  <c r="J47" i="4" s="1"/>
  <c r="I35" i="4"/>
  <c r="J35" i="4" s="1"/>
  <c r="I59" i="4"/>
  <c r="J59" i="4" s="1"/>
  <c r="I54" i="4"/>
  <c r="J54" i="4" s="1"/>
  <c r="J17" i="4" l="1"/>
  <c r="J33" i="4"/>
  <c r="I25" i="4" l="1"/>
  <c r="J25" i="4" l="1"/>
  <c r="I31" i="4"/>
  <c r="I30" i="4"/>
  <c r="I29" i="4"/>
  <c r="I28" i="4"/>
  <c r="I26" i="4"/>
  <c r="J26" i="4" s="1"/>
  <c r="D12" i="4"/>
  <c r="F12" i="4" l="1"/>
  <c r="G12" i="4" s="1"/>
  <c r="H12" i="4" s="1"/>
  <c r="I12" i="4" s="1"/>
  <c r="J29" i="4"/>
  <c r="J31" i="4"/>
  <c r="I23" i="4"/>
  <c r="J23" i="4" s="1"/>
  <c r="I24" i="4"/>
  <c r="J24" i="4" s="1"/>
  <c r="J28" i="4"/>
  <c r="J30" i="4"/>
  <c r="I32" i="4"/>
  <c r="J32" i="4" s="1"/>
  <c r="I27" i="4"/>
  <c r="J27" i="4" s="1"/>
  <c r="J12" i="4" l="1"/>
  <c r="D11" i="4"/>
  <c r="F11" i="4" l="1"/>
  <c r="G11" i="4" s="1"/>
  <c r="H11" i="4" l="1"/>
  <c r="I11" i="4" s="1"/>
  <c r="J11" i="4" s="1"/>
  <c r="D10" i="4"/>
  <c r="F10" i="4" l="1"/>
  <c r="G10" i="4" s="1"/>
  <c r="D8" i="4"/>
  <c r="H10" i="4" l="1"/>
  <c r="I10" i="4" l="1"/>
  <c r="J10" i="4" s="1"/>
  <c r="I22" i="4" l="1"/>
  <c r="J22" i="4" l="1"/>
  <c r="I19" i="4" l="1"/>
  <c r="J19" i="4" s="1"/>
  <c r="H20" i="4"/>
  <c r="I20" i="4" s="1"/>
  <c r="I21" i="4"/>
  <c r="J21" i="4" l="1"/>
  <c r="J20" i="4"/>
  <c r="D18" i="4"/>
  <c r="F18" i="4" l="1"/>
  <c r="F16" i="4" s="1"/>
  <c r="D16" i="4"/>
  <c r="D66" i="4" s="1"/>
  <c r="G18" i="4" l="1"/>
  <c r="G16" i="4" l="1"/>
  <c r="H18" i="4"/>
  <c r="F8" i="4"/>
  <c r="F66" i="4" s="1"/>
  <c r="H16" i="4" l="1"/>
  <c r="I18" i="4"/>
  <c r="I16" i="4" s="1"/>
  <c r="H9" i="4"/>
  <c r="I9" i="4" s="1"/>
  <c r="J18" i="4" l="1"/>
  <c r="J16" i="4" s="1"/>
  <c r="J9" i="4"/>
  <c r="I8" i="4"/>
  <c r="I66" i="4" s="1"/>
  <c r="G8" i="4"/>
  <c r="G66" i="4" s="1"/>
  <c r="J8" i="4" l="1"/>
  <c r="J66" i="4" s="1"/>
  <c r="H8" i="4"/>
  <c r="H66" i="4" s="1"/>
</calcChain>
</file>

<file path=xl/sharedStrings.xml><?xml version="1.0" encoding="utf-8"?>
<sst xmlns="http://schemas.openxmlformats.org/spreadsheetml/2006/main" count="186" uniqueCount="182">
  <si>
    <t>№ п/п</t>
  </si>
  <si>
    <t>Затраты на временные здания и сооружения - 1,8%</t>
  </si>
  <si>
    <t>Дополнительные затраты при производстве строительно-монтажных работ в зимнее время - 1,5%</t>
  </si>
  <si>
    <t>Средства на возмещение расходов по оплате непредвиденных работ и затрат - 2%</t>
  </si>
  <si>
    <t>Средства на покрытие затрат по уплате налога на добавленную стоимость - 20%</t>
  </si>
  <si>
    <t>Виды работ</t>
  </si>
  <si>
    <t>Снос зданий и сооружений</t>
  </si>
  <si>
    <t>Вырубка деревьев</t>
  </si>
  <si>
    <t>Демонтаж асфальтового покрытия</t>
  </si>
  <si>
    <t>ЛСР-01-01-01</t>
  </si>
  <si>
    <t>ЛСР-01-02-01</t>
  </si>
  <si>
    <t>ЛСР-01-02-02</t>
  </si>
  <si>
    <t>Демонтаж сетей водоснабжения</t>
  </si>
  <si>
    <t>ЛСР-01-01-02</t>
  </si>
  <si>
    <t>Демонтаж сетей наружной канализации</t>
  </si>
  <si>
    <t>ЛСР-01-01-03</t>
  </si>
  <si>
    <t>ЛСР-07-01-01</t>
  </si>
  <si>
    <t>Стоимость 2к-л 24г., с НДС и лимитированными затратами по сметной документации, руб.</t>
  </si>
  <si>
    <t>ЛСР-02-02-01</t>
  </si>
  <si>
    <t>Номер локальной сметы, расчета</t>
  </si>
  <si>
    <t>Размер платы за загрязнение атмосферного воздуха при строительстве</t>
  </si>
  <si>
    <t>СР-8</t>
  </si>
  <si>
    <t>Затраты по размещению, утилизации и (или) обезвреживанию отходов строительного производства (строительного мусора, грунта и прочих отходов)</t>
  </si>
  <si>
    <t>СР-11</t>
  </si>
  <si>
    <t>Затраты на страхование объекта строительства</t>
  </si>
  <si>
    <t>СР-21</t>
  </si>
  <si>
    <t>1 этап, в том числе:</t>
  </si>
  <si>
    <t>1</t>
  </si>
  <si>
    <t>1.1</t>
  </si>
  <si>
    <t>2.2</t>
  </si>
  <si>
    <t>1.2</t>
  </si>
  <si>
    <t>1.3</t>
  </si>
  <si>
    <t>1.4</t>
  </si>
  <si>
    <t>1.5</t>
  </si>
  <si>
    <t>1.6</t>
  </si>
  <si>
    <t>2 этап, в том числе:</t>
  </si>
  <si>
    <t>2</t>
  </si>
  <si>
    <t>Стоимость по локальной смете, расчету, руб.</t>
  </si>
  <si>
    <t>Общестроительные работы. Конструктивные решения</t>
  </si>
  <si>
    <t>Общестроительные работы. Архитектурные решения</t>
  </si>
  <si>
    <t>Системы электроснабжения, электроосвещения</t>
  </si>
  <si>
    <t>Система водоснабжения</t>
  </si>
  <si>
    <t>Система водоотведения</t>
  </si>
  <si>
    <t>Система отопления</t>
  </si>
  <si>
    <t>Система вентиляции</t>
  </si>
  <si>
    <t>Система теплоснабжения</t>
  </si>
  <si>
    <t>Система холодоснабжения</t>
  </si>
  <si>
    <t>Индивидуальный тепловой пункт (ИТП)</t>
  </si>
  <si>
    <t>Узел учета тепловой энергии (УУТЭ)</t>
  </si>
  <si>
    <t>Системы АПС, СОУЭ</t>
  </si>
  <si>
    <t>Система телевидения (СТВ)</t>
  </si>
  <si>
    <t>Система телефонизации (СТФ)</t>
  </si>
  <si>
    <t>Система охранного теленаблюдения (СОТ)</t>
  </si>
  <si>
    <t>Система часофикация (СЧФ)</t>
  </si>
  <si>
    <t>Система охранно-тревожной сигнализации (СОТС)</t>
  </si>
  <si>
    <t>Локальная вычислительная сеть (ЛВС)</t>
  </si>
  <si>
    <t>Структурированная кабельная система (СКС)</t>
  </si>
  <si>
    <t>Комплексные системы безопасности (КСБ)</t>
  </si>
  <si>
    <t>Система контроля и управления доступом (СКУД)</t>
  </si>
  <si>
    <t>Система радиофикация (СРФ)</t>
  </si>
  <si>
    <t>Система вызывной сигнализации (СВС)</t>
  </si>
  <si>
    <t>Мультимедийные системы (ММС)</t>
  </si>
  <si>
    <t>Автоматические установки газового пожаротушения (АУГПТ)</t>
  </si>
  <si>
    <t>Автоматизация и диспетчеризация инженерных систем</t>
  </si>
  <si>
    <t>Охранно-защитная дератизационная система (ОЗДС)</t>
  </si>
  <si>
    <t>Вертикальный транспорт</t>
  </si>
  <si>
    <t>Мероприятия по обеспечению доступности для МГН</t>
  </si>
  <si>
    <t>Технологические решения</t>
  </si>
  <si>
    <t>Медицинские газы</t>
  </si>
  <si>
    <t>Система оповещения</t>
  </si>
  <si>
    <t>ЛСР-02-02-02</t>
  </si>
  <si>
    <t>ЛСР-02-01-03</t>
  </si>
  <si>
    <t>ЛСР-02-01-04</t>
  </si>
  <si>
    <t>ЛСР-02-01-05</t>
  </si>
  <si>
    <t>ЛСР-02-01-06</t>
  </si>
  <si>
    <t>ЛСР-02-01-07</t>
  </si>
  <si>
    <t>ЛСР-02-01-08</t>
  </si>
  <si>
    <t>ЛСР-02-01-09</t>
  </si>
  <si>
    <t>ЛСР-02-01-10</t>
  </si>
  <si>
    <t>ЛСР-02-01-11</t>
  </si>
  <si>
    <t>ЛСР-02-01-12</t>
  </si>
  <si>
    <t>ЛСР-02-01-13</t>
  </si>
  <si>
    <t>ЛСР-02-01-14</t>
  </si>
  <si>
    <t>ЛСР-02-01-15</t>
  </si>
  <si>
    <t>ЛСР-02-01-16</t>
  </si>
  <si>
    <t>ЛСР-02-01-17</t>
  </si>
  <si>
    <t>ЛСР-02-01-18</t>
  </si>
  <si>
    <t>ЛСР-02-01-19</t>
  </si>
  <si>
    <t>ЛСР-02-01-20</t>
  </si>
  <si>
    <t>ЛСР-02-01-21</t>
  </si>
  <si>
    <t>ЛСР-02-01-22</t>
  </si>
  <si>
    <t>ЛСР-02-01-23</t>
  </si>
  <si>
    <t>ЛСР-02-01-24</t>
  </si>
  <si>
    <t>ЛСР-02-01-25</t>
  </si>
  <si>
    <t>ЛСР-02-01-26</t>
  </si>
  <si>
    <t>ЛСР-02-01-27</t>
  </si>
  <si>
    <t>ЛСР-02-01-28</t>
  </si>
  <si>
    <t>ЛСР-02-01-29</t>
  </si>
  <si>
    <t>ЛСР-02-01-30</t>
  </si>
  <si>
    <t>ЛСР-02-01-31</t>
  </si>
  <si>
    <t>ЛСР-02-01-32</t>
  </si>
  <si>
    <t>Наружные сети электроснабжения</t>
  </si>
  <si>
    <t>ЛСР-04-01-01</t>
  </si>
  <si>
    <t>Наружные сети связи</t>
  </si>
  <si>
    <t>ЛСР-05-01-01</t>
  </si>
  <si>
    <t>ЛСР-06-01-01</t>
  </si>
  <si>
    <t>ЛСР-06-01-02</t>
  </si>
  <si>
    <t>ЛСР-06-01-03</t>
  </si>
  <si>
    <t>Наружные сети водоотведения</t>
  </si>
  <si>
    <t>Наружные сети водоснабжения</t>
  </si>
  <si>
    <t>Наружные сети теплоснабжения</t>
  </si>
  <si>
    <t>Озеленение и благоустройство, объект - 2-й этап строительства</t>
  </si>
  <si>
    <t>Вертикальная планировка</t>
  </si>
  <si>
    <t>Устройство дорог, площадок, тротуаров</t>
  </si>
  <si>
    <t>Наружное освещение</t>
  </si>
  <si>
    <t>ЛСР-07-01-02</t>
  </si>
  <si>
    <t>ЛСР-07-01-03</t>
  </si>
  <si>
    <t>ЛСР-07-01-04</t>
  </si>
  <si>
    <t>Пусконаладочные работы инженерного оборудования научно-лабораторного корпуса №1</t>
  </si>
  <si>
    <t>ЛСР-09-01-01</t>
  </si>
  <si>
    <t>Проведение лабораторно-инструментального контроля для определения воздействия на окружающую среду на период строительства</t>
  </si>
  <si>
    <t>СР-4</t>
  </si>
  <si>
    <t>Проведение геотехнического мониторинга в ходе строительства объекта</t>
  </si>
  <si>
    <t>СР-6</t>
  </si>
  <si>
    <t>СР-9</t>
  </si>
  <si>
    <t>СР-12</t>
  </si>
  <si>
    <t>СР-22</t>
  </si>
  <si>
    <t>В том числе, стоимость оборудования, руб.</t>
  </si>
  <si>
    <t>-</t>
  </si>
  <si>
    <t>Конструкция площадки под РТП</t>
  </si>
  <si>
    <t>Всего по расчету</t>
  </si>
  <si>
    <t>2.1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</si>
  <si>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</si>
  <si>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</si>
  <si>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</si>
  <si>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</si>
  <si>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</si>
  <si>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</si>
  <si>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</si>
  <si>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</si>
  <si>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</si>
  <si>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</si>
  <si>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</si>
  <si>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</si>
  <si>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</si>
  <si>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</si>
  <si>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</si>
  <si>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</si>
  <si>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</si>
  <si>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</si>
  <si>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</si>
  <si>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</si>
  <si>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</si>
  <si>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</si>
  <si>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</si>
  <si>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</si>
  <si>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</si>
  <si>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</si>
  <si>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</si>
  <si>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</si>
  <si>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</si>
  <si>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</si>
  <si>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</si>
  <si>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</si>
  <si>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</si>
  <si>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</si>
  <si>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2.37</t>
  </si>
  <si>
    <t>2.38</t>
  </si>
  <si>
    <t>2.39</t>
  </si>
  <si>
    <t>2.40</t>
  </si>
  <si>
    <t>2.41</t>
  </si>
  <si>
    <t>2.42</t>
  </si>
  <si>
    <t>2.43</t>
  </si>
  <si>
    <t>2.44</t>
  </si>
  <si>
    <t>2.45</t>
  </si>
  <si>
    <t>2.46</t>
  </si>
  <si>
    <t>2.47</t>
  </si>
  <si>
    <t>2.48</t>
  </si>
  <si>
    <t>2.49</t>
  </si>
  <si>
    <t>Понижающий коэффициент в соответствии с предложением Подрядчика</t>
  </si>
  <si>
    <t>1.7.</t>
  </si>
  <si>
    <t>Начальная (максимальная) стоимость Товаров, работ, услуг (После подведения итогов закупочной процедуры будет являться Сметой договора Приложением №2 к договору)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</si>
</sst>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8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" fontId="0" fillId="0" borderId="0" xfId="0" applyNumberFormat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49" fontId="7" fillId="0" borderId="2" xfId="0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4" fontId="0" fillId="0" borderId="0" xfId="0" applyNumberFormat="1" applyAlignment="1">
      <alignment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1%20&#1101;&#1090;&#1072;&#1087;\&#1051;&#1057;&#1056;%20&#1074;%20&#1092;&#1086;&#1088;&#1084;&#1072;&#1090;&#1077;%20.xlsx\&#1044;&#1077;&#1084;&#1086;&#1085;&#1090;&#1072;&#1078;%20&#1089;&#1091;&#1097;&#1077;&#1089;&#1090;&#1074;&#1091;&#1102;&#1097;&#1080;&#1093;%20&#1079;&#1076;&#1072;&#1085;&#1080;&#1081;%20&#1080;%20&#1089;&#1086;&#1086;&#1088;&#1091;&#1078;&#1077;&#1085;&#1080;&#108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1%20&#1101;&#1090;&#1072;&#1087;\&#1051;&#1057;&#1056;%20&#1074;%20&#1092;&#1086;&#1088;&#1084;&#1072;&#1090;&#1077;%20.xlsx\&#1044;&#1077;&#1084;&#1086;&#1085;&#1090;&#1072;&#1078;%20&#1089;&#1077;&#1090;&#1077;&#1081;%20&#1074;&#1086;&#1076;&#1086;&#1089;&#1085;&#1072;&#1073;&#1078;&#1077;&#1085;&#1080;&#110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1%20&#1101;&#1090;&#1072;&#1087;\&#1051;&#1057;&#1056;%20&#1074;%20&#1092;&#1086;&#1088;&#1084;&#1072;&#1090;&#1077;%20.xlsx\&#1044;&#1077;&#1084;&#1086;&#1085;&#1090;&#1072;&#1078;%20&#1089;&#1077;&#1090;&#1077;&#1081;%20&#1085;&#1072;&#1088;&#1091;&#1078;&#1085;&#1086;&#1081;%20&#1082;&#1072;&#1085;&#1072;&#1083;&#1080;&#1079;&#1072;&#1094;&#1080;&#108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1%20&#1101;&#1090;&#1072;&#1087;\&#1051;&#1057;&#1056;%20&#1074;%20&#1092;&#1086;&#1088;&#1084;&#1072;&#1090;&#1077;%20.xlsx\&#1050;&#1086;&#1085;&#1089;&#1090;&#1088;&#1091;&#1082;&#1094;&#1080;&#1103;%20&#1087;&#1083;&#1086;&#1097;&#1072;&#1076;&#1082;&#1080;%20&#1087;&#1086;&#1076;%20&#1056;&#1058;&#1055;,%20&#1086;&#1073;&#1098;&#1077;&#1082;&#1090;%20-%201-&#1081;%20&#1101;&#1090;&#1072;&#1087;%20&#1089;&#1090;&#1088;&#1086;&#1080;&#1090;&#1077;&#1083;&#1100;&#1089;&#1090;&#1074;&#1072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1,2%20&#1101;&#1090;&#1072;&#1087;\&#1056;&#1072;&#1089;&#1095;&#1077;&#1090;&#1099;%20&#1084;&#1072;&#1082;&#1089;&#1080;&#1084;&#1072;&#1083;&#1100;&#1085;&#1086;&#1081;%20&#1094;&#1077;&#1085;&#1099;%20&#1082;&#1086;&#1085;&#1090;&#1088;&#1072;&#1082;&#1090;&#1072;%20(1,2%20&#1101;&#1090;&#1072;&#1087;)%20&#1073;&#1077;&#1079;%20&#1083;&#1080;&#1096;&#1085;&#1080;&#1093;%20&#1074;&#1082;&#1083;&#1072;&#1076;&#1086;&#1082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1%20&#1101;&#1090;&#1072;&#1087;\&#1051;&#1057;&#1056;%20&#1074;%20&#1092;&#1086;&#1088;&#1084;&#1072;&#1090;&#1077;%20.xlsx\&#1042;&#1099;&#1088;&#1091;&#1073;&#1082;&#1072;%20&#1080;%20&#1087;&#1077;&#1088;&#1077;&#1089;&#1072;&#1076;&#1082;&#1072;%20&#1076;&#1077;&#1088;&#1077;&#1074;&#1100;&#1077;&#1074;%20&#1080;%20&#1082;&#1091;&#1089;&#1090;&#1072;&#1088;&#1085;&#1080;&#1082;&#1086;&#1074;,%20&#1086;&#1073;&#1098;&#1077;&#1082;&#1090;%20-%202-&#1081;%20&#1101;&#1090;&#1072;&#1087;%20&#1089;&#1090;&#1088;&#1086;&#1080;&#1090;&#1077;&#1083;&#1100;&#1089;&#1090;&#1074;&#1072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1%20&#1101;&#1090;&#1072;&#1087;\&#1051;&#1057;&#1056;%20&#1074;%20&#1092;&#1086;&#1088;&#1084;&#1072;&#1090;&#1077;%20.xlsx\&#1044;&#1077;&#1084;&#1086;&#1085;&#1090;&#1072;&#1078;%20&#1072;&#1089;&#1092;&#1072;&#1083;&#1100;&#1090;&#1086;&#1073;&#1077;&#1090;&#1086;&#1085;&#1085;&#1086;&#1075;&#1086;%20&#1087;&#1086;&#1082;&#1088;&#1099;&#1090;&#1080;&#1103;,%20&#1086;&#1073;&#1098;&#1077;&#1082;&#1090;%20-%202-&#1081;%20&#1101;&#1090;&#1072;&#1087;%20&#1089;&#1090;&#1088;&#1086;&#1080;&#1090;&#1077;&#1083;&#1100;&#1089;&#1090;&#1074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-01-01-01"/>
      <sheetName val="Source"/>
      <sheetName val="SourceObSm"/>
      <sheetName val="SmtRes"/>
      <sheetName val="EtalonRes"/>
      <sheetName val="SrcPoprs"/>
      <sheetName val="SrcKA"/>
    </sheetNames>
    <sheetDataSet>
      <sheetData sheetId="0" refreshError="1">
        <row r="1138">
          <cell r="L1138">
            <v>98628409.659999996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-01-01-02"/>
      <sheetName val="Source"/>
      <sheetName val="SourceObSm"/>
      <sheetName val="SmtRes"/>
      <sheetName val="EtalonRes"/>
      <sheetName val="SrcPoprs"/>
      <sheetName val="SrcKA"/>
    </sheetNames>
    <sheetDataSet>
      <sheetData sheetId="0">
        <row r="323">
          <cell r="L323">
            <v>109928.34000000001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-01-01-03"/>
      <sheetName val="Source"/>
      <sheetName val="SourceObSm"/>
      <sheetName val="SmtRes"/>
      <sheetName val="EtalonRes"/>
      <sheetName val="SrcPoprs"/>
      <sheetName val="SrcKA"/>
    </sheetNames>
    <sheetDataSet>
      <sheetData sheetId="0">
        <row r="340">
          <cell r="L340">
            <v>385726.33999999997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-07-01-01"/>
      <sheetName val="Source"/>
      <sheetName val="SourceObSm"/>
      <sheetName val="SmtRes"/>
      <sheetName val="EtalonRes"/>
      <sheetName val="SrcPoprs"/>
      <sheetName val="SrcKA"/>
    </sheetNames>
    <sheetDataSet>
      <sheetData sheetId="0">
        <row r="420">
          <cell r="L420">
            <v>337758.39999999997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кс. цена этап 1,2"/>
      <sheetName val="01-01"/>
      <sheetName val="01-02"/>
      <sheetName val="02-01"/>
      <sheetName val="04-01"/>
      <sheetName val="05-01"/>
      <sheetName val="06-01"/>
      <sheetName val="07-01"/>
      <sheetName val="07-02"/>
      <sheetName val="09-01"/>
      <sheetName val="М.схема"/>
      <sheetName val="СР-1"/>
      <sheetName val="СР-2"/>
      <sheetName val="СР-4"/>
      <sheetName val="СР-6"/>
      <sheetName val="СР-8"/>
      <sheetName val="СР-9"/>
      <sheetName val="СР-11"/>
      <sheetName val="СР-12"/>
      <sheetName val="СР-18"/>
      <sheetName val="СР-19"/>
      <sheetName val="СР-21"/>
      <sheetName val="СР-22"/>
      <sheetName val="Сопост. вед-ть"/>
      <sheetName val="Программа"/>
      <sheetName val="Письмо"/>
    </sheetNames>
    <sheetDataSet>
      <sheetData sheetId="0">
        <row r="76">
          <cell r="G76">
            <v>1434.56</v>
          </cell>
        </row>
        <row r="78">
          <cell r="G78">
            <v>35.44</v>
          </cell>
        </row>
        <row r="79">
          <cell r="H79">
            <v>503.93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99">
          <cell r="G99">
            <v>5011890.4000000004</v>
          </cell>
        </row>
      </sheetData>
      <sheetData sheetId="12">
        <row r="80">
          <cell r="G80">
            <v>1559086.96</v>
          </cell>
        </row>
      </sheetData>
      <sheetData sheetId="13">
        <row r="86">
          <cell r="G86">
            <v>11537.54</v>
          </cell>
        </row>
      </sheetData>
      <sheetData sheetId="14">
        <row r="207">
          <cell r="H207">
            <v>621229.78</v>
          </cell>
        </row>
      </sheetData>
      <sheetData sheetId="15"/>
      <sheetData sheetId="16"/>
      <sheetData sheetId="17">
        <row r="36">
          <cell r="B36">
            <v>776492.34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-01-02-01"/>
      <sheetName val="Source"/>
      <sheetName val="SourceObSm"/>
      <sheetName val="SmtRes"/>
      <sheetName val="EtalonRes"/>
      <sheetName val="SrcPoprs"/>
      <sheetName val="SrcKA"/>
    </sheetNames>
    <sheetDataSet>
      <sheetData sheetId="0" refreshError="1">
        <row r="231">
          <cell r="L231">
            <v>3068.08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-01-02-02"/>
      <sheetName val="Source"/>
      <sheetName val="SourceObSm"/>
      <sheetName val="SmtRes"/>
      <sheetName val="EtalonRes"/>
      <sheetName val="SrcPoprs"/>
      <sheetName val="SrcKA"/>
    </sheetNames>
    <sheetDataSet>
      <sheetData sheetId="0">
        <row r="180">
          <cell r="L180">
            <v>1043580.8800000001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"/>
  <sheetViews>
    <sheetView tabSelected="1" topLeftCell="A52" zoomScale="85" zoomScaleNormal="85" workbookViewId="0">
      <selection activeCell="O16" sqref="O16"/>
    </sheetView>
  </sheetViews>
  <sheetFormatPr defaultRowHeight="14.4" x14ac:dyDescent="0.3"/>
  <cols>
    <col min="1" max="1" width="7.6640625" customWidth="1"/>
    <col min="2" max="2" width="58.109375" customWidth="1"/>
    <col min="3" max="3" width="21.5546875" customWidth="1"/>
    <col min="4" max="4" width="22.5546875" customWidth="1"/>
    <col min="5" max="5" width="20.109375" customWidth="1"/>
    <col min="6" max="6" width="18.44140625" style="5" customWidth="1"/>
    <col min="7" max="7" width="23.5546875" style="5" customWidth="1"/>
    <col min="8" max="8" width="18.33203125" style="5" customWidth="1"/>
    <col min="9" max="9" width="18.88671875" style="5" customWidth="1"/>
    <col min="10" max="10" width="21.6640625" style="5" customWidth="1"/>
    <col min="12" max="13" width="23.33203125" style="12" hidden="1" customWidth="1"/>
    <col min="14" max="14" width="15.6640625" style="12" hidden="1" customWidth="1"/>
  </cols>
  <sheetData>
    <row r="1" spans="1:14" x14ac:dyDescent="0.3">
      <c r="H1" s="31"/>
      <c r="I1" s="31"/>
      <c r="J1" s="31"/>
    </row>
    <row r="2" spans="1:14" x14ac:dyDescent="0.3">
      <c r="H2" s="31"/>
      <c r="I2" s="31"/>
      <c r="J2" s="31"/>
    </row>
    <row r="3" spans="1:14" x14ac:dyDescent="0.3">
      <c r="H3" s="31"/>
      <c r="I3" s="31"/>
      <c r="J3" s="31"/>
    </row>
    <row r="4" spans="1:14" ht="17.399999999999999" x14ac:dyDescent="0.3">
      <c r="A4" s="30" t="s">
        <v>181</v>
      </c>
      <c r="B4" s="30"/>
      <c r="C4" s="30"/>
      <c r="D4" s="30"/>
      <c r="E4" s="30"/>
      <c r="F4" s="30"/>
      <c r="G4" s="30"/>
      <c r="H4" s="30"/>
      <c r="I4" s="30"/>
      <c r="J4" s="30"/>
    </row>
    <row r="5" spans="1:14" ht="15.6" x14ac:dyDescent="0.3">
      <c r="A5" s="11"/>
      <c r="B5" s="11"/>
      <c r="C5" s="11"/>
      <c r="D5" s="11"/>
      <c r="E5" s="11"/>
      <c r="F5" s="11"/>
      <c r="G5" s="11"/>
      <c r="H5" s="11"/>
      <c r="I5" s="11"/>
      <c r="J5" s="11"/>
    </row>
    <row r="7" spans="1:14" s="1" customFormat="1" ht="109.2" x14ac:dyDescent="0.3">
      <c r="A7" s="8" t="s">
        <v>0</v>
      </c>
      <c r="B7" s="9" t="s">
        <v>5</v>
      </c>
      <c r="C7" s="9" t="s">
        <v>19</v>
      </c>
      <c r="D7" s="9" t="s">
        <v>37</v>
      </c>
      <c r="E7" s="9" t="s">
        <v>127</v>
      </c>
      <c r="F7" s="9" t="s">
        <v>1</v>
      </c>
      <c r="G7" s="9" t="s">
        <v>2</v>
      </c>
      <c r="H7" s="9" t="s">
        <v>3</v>
      </c>
      <c r="I7" s="9" t="s">
        <v>4</v>
      </c>
      <c r="J7" s="10" t="s">
        <v>17</v>
      </c>
      <c r="K7" s="6"/>
      <c r="L7" s="12"/>
      <c r="M7" s="12"/>
      <c r="N7" s="12"/>
    </row>
    <row r="8" spans="1:14" s="25" customFormat="1" ht="15.6" x14ac:dyDescent="0.3">
      <c r="A8" s="13" t="s">
        <v>27</v>
      </c>
      <c r="B8" s="14" t="s">
        <v>26</v>
      </c>
      <c r="C8" s="14"/>
      <c r="D8" s="15">
        <f>SUM(D9:D15)</f>
        <v>100273757.30000001</v>
      </c>
      <c r="E8" s="15"/>
      <c r="F8" s="15">
        <f>SUM(F9:F15)</f>
        <v>1790312.80932</v>
      </c>
      <c r="G8" s="15">
        <f>SUM(G9:G15)</f>
        <v>1518782.0332397998</v>
      </c>
      <c r="H8" s="15">
        <f>SUM(H9:H15)</f>
        <v>2071657.0428511961</v>
      </c>
      <c r="I8" s="15">
        <f>SUM(I9:I15)</f>
        <v>21130901.8370822</v>
      </c>
      <c r="J8" s="16">
        <f>SUM(J9:J15)</f>
        <v>126785411.02249321</v>
      </c>
      <c r="K8" s="23"/>
      <c r="L8" s="24"/>
      <c r="M8" s="24"/>
      <c r="N8" s="24"/>
    </row>
    <row r="9" spans="1:14" ht="18" x14ac:dyDescent="0.3">
      <c r="A9" s="26" t="s">
        <v>28</v>
      </c>
      <c r="B9" s="2" t="s">
        <v>6</v>
      </c>
      <c r="C9" s="3" t="s">
        <v>9</v>
      </c>
      <c r="D9" s="4">
        <f>'[1]ЛСР-01-01-01'!$L$1138</f>
        <v>98628409.659999996</v>
      </c>
      <c r="E9" s="4"/>
      <c r="F9" s="4">
        <f t="shared" ref="F9:F12" si="0">(D9-E9)*1.8%</f>
        <v>1775311.3738800001</v>
      </c>
      <c r="G9" s="4">
        <f t="shared" ref="G9:G12" si="1">(D9+F9-E9)*1.5%</f>
        <v>1506055.8155081999</v>
      </c>
      <c r="H9" s="4">
        <f t="shared" ref="H9:H22" si="2">(D9+F9+G9)*2%</f>
        <v>2038195.5369877641</v>
      </c>
      <c r="I9" s="4">
        <f t="shared" ref="I9:I15" si="3">(D9+F9+G9+H9)*20%</f>
        <v>20789594.477275193</v>
      </c>
      <c r="J9" s="7">
        <f t="shared" ref="J9:J15" si="4">D9+F9+G9+H9+I9</f>
        <v>124737566.86365116</v>
      </c>
    </row>
    <row r="10" spans="1:14" ht="18" x14ac:dyDescent="0.3">
      <c r="A10" s="26" t="s">
        <v>30</v>
      </c>
      <c r="B10" s="2" t="s">
        <v>12</v>
      </c>
      <c r="C10" s="3" t="s">
        <v>13</v>
      </c>
      <c r="D10" s="4">
        <f>'[2]ЛСР-01-01-02'!$L$323</f>
        <v>109928.34000000001</v>
      </c>
      <c r="E10" s="4"/>
      <c r="F10" s="4">
        <f t="shared" si="0"/>
        <v>1978.7101200000004</v>
      </c>
      <c r="G10" s="4">
        <f t="shared" si="1"/>
        <v>1678.6057518000002</v>
      </c>
      <c r="H10" s="4">
        <f t="shared" ref="H10:H15" si="5">(D10+F10+G10)*2%</f>
        <v>2271.7131174360002</v>
      </c>
      <c r="I10" s="4">
        <f t="shared" si="3"/>
        <v>23171.473797847204</v>
      </c>
      <c r="J10" s="7">
        <f t="shared" si="4"/>
        <v>139028.84278708321</v>
      </c>
    </row>
    <row r="11" spans="1:14" ht="18" x14ac:dyDescent="0.3">
      <c r="A11" s="26" t="s">
        <v>31</v>
      </c>
      <c r="B11" s="2" t="s">
        <v>14</v>
      </c>
      <c r="C11" s="3" t="s">
        <v>15</v>
      </c>
      <c r="D11" s="4">
        <f>'[3]ЛСР-01-01-03'!$L$340</f>
        <v>385726.33999999997</v>
      </c>
      <c r="E11" s="4"/>
      <c r="F11" s="4">
        <f t="shared" si="0"/>
        <v>6943.0741200000002</v>
      </c>
      <c r="G11" s="4">
        <f t="shared" si="1"/>
        <v>5890.0412117999995</v>
      </c>
      <c r="H11" s="4">
        <f t="shared" si="5"/>
        <v>7971.1891066359995</v>
      </c>
      <c r="I11" s="4">
        <f t="shared" si="3"/>
        <v>81306.128887687199</v>
      </c>
      <c r="J11" s="7">
        <f t="shared" si="4"/>
        <v>487836.77332612313</v>
      </c>
    </row>
    <row r="12" spans="1:14" ht="18" x14ac:dyDescent="0.3">
      <c r="A12" s="26" t="s">
        <v>32</v>
      </c>
      <c r="B12" s="2" t="s">
        <v>129</v>
      </c>
      <c r="C12" s="3" t="s">
        <v>16</v>
      </c>
      <c r="D12" s="4">
        <f>'[4]ЛСР-07-01-01'!$L$420</f>
        <v>337758.39999999997</v>
      </c>
      <c r="E12" s="4"/>
      <c r="F12" s="4">
        <f t="shared" si="0"/>
        <v>6079.6512000000002</v>
      </c>
      <c r="G12" s="4">
        <f t="shared" si="1"/>
        <v>5157.5707679999996</v>
      </c>
      <c r="H12" s="4">
        <f t="shared" si="5"/>
        <v>6979.9124393599996</v>
      </c>
      <c r="I12" s="4">
        <f t="shared" si="3"/>
        <v>71195.106881471991</v>
      </c>
      <c r="J12" s="7">
        <f t="shared" si="4"/>
        <v>427170.64128883195</v>
      </c>
    </row>
    <row r="13" spans="1:14" ht="36" x14ac:dyDescent="0.3">
      <c r="A13" s="26" t="s">
        <v>33</v>
      </c>
      <c r="B13" s="2" t="s">
        <v>20</v>
      </c>
      <c r="C13" s="3" t="s">
        <v>21</v>
      </c>
      <c r="D13" s="4">
        <v>2.2200000000000002</v>
      </c>
      <c r="E13" s="4"/>
      <c r="F13" s="4"/>
      <c r="G13" s="4"/>
      <c r="H13" s="4">
        <f t="shared" si="5"/>
        <v>4.4400000000000002E-2</v>
      </c>
      <c r="I13" s="4">
        <f t="shared" si="3"/>
        <v>0.45288000000000006</v>
      </c>
      <c r="J13" s="7">
        <f>D13+F13+G13+H13+I13</f>
        <v>2.7172800000000001</v>
      </c>
    </row>
    <row r="14" spans="1:14" ht="72" x14ac:dyDescent="0.3">
      <c r="A14" s="26" t="s">
        <v>34</v>
      </c>
      <c r="B14" s="2" t="s">
        <v>22</v>
      </c>
      <c r="C14" s="3" t="s">
        <v>23</v>
      </c>
      <c r="D14" s="4">
        <f>'[5]СР-11'!$B$36</f>
        <v>776492.34</v>
      </c>
      <c r="E14" s="4"/>
      <c r="F14" s="4"/>
      <c r="G14" s="4"/>
      <c r="H14" s="4">
        <f t="shared" si="5"/>
        <v>15529.846799999999</v>
      </c>
      <c r="I14" s="4">
        <f t="shared" si="3"/>
        <v>158404.43736000001</v>
      </c>
      <c r="J14" s="7">
        <f t="shared" si="4"/>
        <v>950426.62416000001</v>
      </c>
    </row>
    <row r="15" spans="1:14" ht="18" x14ac:dyDescent="0.3">
      <c r="A15" s="26" t="s">
        <v>180</v>
      </c>
      <c r="B15" s="2" t="s">
        <v>24</v>
      </c>
      <c r="C15" s="3" t="s">
        <v>25</v>
      </c>
      <c r="D15" s="4">
        <f>'[5]Макс. цена этап 1,2'!$G$78*1000</f>
        <v>35440</v>
      </c>
      <c r="E15" s="4"/>
      <c r="F15" s="4"/>
      <c r="G15" s="4"/>
      <c r="H15" s="4">
        <f t="shared" si="5"/>
        <v>708.80000000000007</v>
      </c>
      <c r="I15" s="4">
        <f t="shared" si="3"/>
        <v>7229.7600000000011</v>
      </c>
      <c r="J15" s="7">
        <f t="shared" si="4"/>
        <v>43378.560000000005</v>
      </c>
    </row>
    <row r="16" spans="1:14" s="25" customFormat="1" ht="15.6" x14ac:dyDescent="0.3">
      <c r="A16" s="13" t="s">
        <v>36</v>
      </c>
      <c r="B16" s="14" t="s">
        <v>35</v>
      </c>
      <c r="C16" s="14"/>
      <c r="D16" s="15">
        <f>SUM(D17:D65)</f>
        <v>1429265053.3899999</v>
      </c>
      <c r="E16" s="15">
        <f>SUM(E17:E65)</f>
        <v>466030770</v>
      </c>
      <c r="F16" s="15">
        <f>SUM(F17:F65)</f>
        <v>17218098.701280009</v>
      </c>
      <c r="G16" s="15">
        <f>SUM(G17:G65)</f>
        <v>14606687.064919198</v>
      </c>
      <c r="H16" s="15">
        <f>SUM(H17:H65)</f>
        <v>29221796.783123981</v>
      </c>
      <c r="I16" s="15">
        <f>SUM(I17:I65)</f>
        <v>298062327.18786466</v>
      </c>
      <c r="J16" s="16">
        <f>SUM(J17:J65)</f>
        <v>1788373963.1271875</v>
      </c>
      <c r="K16" s="23"/>
      <c r="L16" s="24"/>
      <c r="M16" s="24"/>
      <c r="N16" s="24"/>
    </row>
    <row r="17" spans="1:14" ht="18" x14ac:dyDescent="0.3">
      <c r="A17" s="26" t="s">
        <v>131</v>
      </c>
      <c r="B17" s="2" t="s">
        <v>7</v>
      </c>
      <c r="C17" s="3" t="s">
        <v>10</v>
      </c>
      <c r="D17" s="4">
        <f>'[6]ЛСР-01-02-01'!$L$231</f>
        <v>3068.08</v>
      </c>
      <c r="E17" s="4"/>
      <c r="F17" s="4">
        <f>(D17-E17)*1.8%</f>
        <v>55.225440000000006</v>
      </c>
      <c r="G17" s="4">
        <f>(D17+F17-E17)*1.5%</f>
        <v>46.8495816</v>
      </c>
      <c r="H17" s="4">
        <f>(D17+F17+G17)*2%</f>
        <v>63.403100432000002</v>
      </c>
      <c r="I17" s="4">
        <f>(D17+F17+G17+H17)*20%</f>
        <v>646.71162440640001</v>
      </c>
      <c r="J17" s="7">
        <f>D17+F17+G17+H17+I17</f>
        <v>3880.2697464384</v>
      </c>
    </row>
    <row r="18" spans="1:14" ht="18" x14ac:dyDescent="0.3">
      <c r="A18" s="26" t="s">
        <v>29</v>
      </c>
      <c r="B18" s="2" t="s">
        <v>8</v>
      </c>
      <c r="C18" s="3" t="s">
        <v>11</v>
      </c>
      <c r="D18" s="4">
        <f>'[7]ЛСР-01-02-02'!$L$180</f>
        <v>1043580.8800000001</v>
      </c>
      <c r="E18" s="4"/>
      <c r="F18" s="4">
        <f t="shared" ref="F18:F20" si="6">(D18-E18)*1.8%</f>
        <v>18784.455840000006</v>
      </c>
      <c r="G18" s="4">
        <f t="shared" ref="G18:G20" si="7">(D18+F18-E18)*1.5%</f>
        <v>15935.4800376</v>
      </c>
      <c r="H18" s="4">
        <f t="shared" si="2"/>
        <v>21566.016317552003</v>
      </c>
      <c r="I18" s="4">
        <f t="shared" ref="I18:I22" si="8">(D18+F18+G18+H18)*20%</f>
        <v>219973.36643903042</v>
      </c>
      <c r="J18" s="7">
        <f t="shared" ref="J18:J64" si="9">D18+F18+G18+H18+I18</f>
        <v>1319840.1986341826</v>
      </c>
    </row>
    <row r="19" spans="1:14" ht="36" x14ac:dyDescent="0.3">
      <c r="A19" s="26" t="s">
        <v>132</v>
      </c>
      <c r="B19" s="2" t="s">
        <v>38</v>
      </c>
      <c r="C19" s="3" t="s">
        <v>18</v>
      </c>
      <c r="D19" s="4">
        <f>L19*N19</f>
        <v>294209900</v>
      </c>
      <c r="E19" s="4"/>
      <c r="F19" s="4">
        <f t="shared" si="6"/>
        <v>5295778.2</v>
      </c>
      <c r="G19" s="4">
        <f t="shared" si="7"/>
        <v>4492585.1729999995</v>
      </c>
      <c r="H19" s="4">
        <f>(D19+F19+G19)*2%</f>
        <v>6079965.2674599998</v>
      </c>
      <c r="I19" s="4">
        <f>(D19+F19+G19+H19)*20%</f>
        <v>62015645.728091992</v>
      </c>
      <c r="J19" s="7">
        <f t="shared" si="9"/>
        <v>372093874.36855197</v>
      </c>
      <c r="L19" s="12">
        <v>294209.90000000002</v>
      </c>
      <c r="N19" s="12">
        <v>1000</v>
      </c>
    </row>
    <row r="20" spans="1:14" ht="36" x14ac:dyDescent="0.3">
      <c r="A20" s="26" t="s">
        <v>133</v>
      </c>
      <c r="B20" s="2" t="s">
        <v>39</v>
      </c>
      <c r="C20" s="3" t="s">
        <v>70</v>
      </c>
      <c r="D20" s="4">
        <f t="shared" ref="D20:D52" si="10">L20*N20</f>
        <v>336493780</v>
      </c>
      <c r="E20" s="4"/>
      <c r="F20" s="4">
        <f t="shared" si="6"/>
        <v>6056888.040000001</v>
      </c>
      <c r="G20" s="4">
        <f t="shared" si="7"/>
        <v>5138260.0206000004</v>
      </c>
      <c r="H20" s="4">
        <f t="shared" si="2"/>
        <v>6953778.5612120014</v>
      </c>
      <c r="I20" s="4">
        <f t="shared" si="8"/>
        <v>70928541.324362412</v>
      </c>
      <c r="J20" s="7">
        <f t="shared" si="9"/>
        <v>425571247.94617444</v>
      </c>
      <c r="L20" s="12">
        <v>336493.78</v>
      </c>
      <c r="N20" s="12">
        <v>1000</v>
      </c>
    </row>
    <row r="21" spans="1:14" ht="18" x14ac:dyDescent="0.3">
      <c r="A21" s="26" t="s">
        <v>134</v>
      </c>
      <c r="B21" s="2" t="s">
        <v>40</v>
      </c>
      <c r="C21" s="3" t="s">
        <v>71</v>
      </c>
      <c r="D21" s="4">
        <f t="shared" si="10"/>
        <v>61850410</v>
      </c>
      <c r="E21" s="4">
        <f>M21*N21</f>
        <v>18736490</v>
      </c>
      <c r="F21" s="4">
        <f>(D21-E21)*1.8%</f>
        <v>776050.56</v>
      </c>
      <c r="G21" s="4">
        <f>(D21+F21-E21)*1.5%</f>
        <v>658349.55839999998</v>
      </c>
      <c r="H21" s="4">
        <f t="shared" si="2"/>
        <v>1265696.2023680001</v>
      </c>
      <c r="I21" s="4">
        <f t="shared" si="8"/>
        <v>12910101.2641536</v>
      </c>
      <c r="J21" s="7">
        <f t="shared" si="9"/>
        <v>77460607.584921598</v>
      </c>
      <c r="L21" s="12">
        <v>61850.41</v>
      </c>
      <c r="M21" s="12">
        <v>18736.490000000002</v>
      </c>
      <c r="N21" s="12">
        <v>1000</v>
      </c>
    </row>
    <row r="22" spans="1:14" ht="18" x14ac:dyDescent="0.3">
      <c r="A22" s="26" t="s">
        <v>135</v>
      </c>
      <c r="B22" s="2" t="s">
        <v>41</v>
      </c>
      <c r="C22" s="3" t="s">
        <v>72</v>
      </c>
      <c r="D22" s="4">
        <f t="shared" si="10"/>
        <v>3605170</v>
      </c>
      <c r="E22" s="4">
        <f t="shared" ref="E22:E59" si="11">M22*N22</f>
        <v>1473730</v>
      </c>
      <c r="F22" s="4">
        <f t="shared" ref="F22:F59" si="12">(D22-E22)*1.8%</f>
        <v>38365.920000000006</v>
      </c>
      <c r="G22" s="4">
        <f t="shared" ref="G22:G58" si="13">(D22+F22-E22)*1.5%</f>
        <v>32547.088799999998</v>
      </c>
      <c r="H22" s="4">
        <f t="shared" si="2"/>
        <v>73521.660176000005</v>
      </c>
      <c r="I22" s="4">
        <f t="shared" si="8"/>
        <v>749920.93379520008</v>
      </c>
      <c r="J22" s="7">
        <f t="shared" si="9"/>
        <v>4499525.6027712002</v>
      </c>
      <c r="L22" s="12">
        <v>3605.17</v>
      </c>
      <c r="M22" s="12">
        <v>1473.73</v>
      </c>
      <c r="N22" s="12">
        <v>1000</v>
      </c>
    </row>
    <row r="23" spans="1:14" ht="18" x14ac:dyDescent="0.3">
      <c r="A23" s="26" t="s">
        <v>136</v>
      </c>
      <c r="B23" s="2" t="s">
        <v>42</v>
      </c>
      <c r="C23" s="3" t="s">
        <v>73</v>
      </c>
      <c r="D23" s="4">
        <f t="shared" si="10"/>
        <v>2005990</v>
      </c>
      <c r="E23" s="4">
        <f t="shared" si="11"/>
        <v>112320</v>
      </c>
      <c r="F23" s="4">
        <f t="shared" si="12"/>
        <v>34086.060000000005</v>
      </c>
      <c r="G23" s="4">
        <f t="shared" si="13"/>
        <v>28916.340899999999</v>
      </c>
      <c r="H23" s="4">
        <f t="shared" ref="H23" si="14">(D23+F23+G23)*2%</f>
        <v>41379.848018000004</v>
      </c>
      <c r="I23" s="4">
        <f t="shared" ref="I23" si="15">(D23+F23+G23+H23)*20%</f>
        <v>422074.44978360005</v>
      </c>
      <c r="J23" s="7">
        <f t="shared" si="9"/>
        <v>2532446.6987016001</v>
      </c>
      <c r="L23" s="12">
        <v>2005.99</v>
      </c>
      <c r="M23" s="12">
        <v>112.32</v>
      </c>
      <c r="N23" s="12">
        <v>1000</v>
      </c>
    </row>
    <row r="24" spans="1:14" ht="18" x14ac:dyDescent="0.3">
      <c r="A24" s="26" t="s">
        <v>137</v>
      </c>
      <c r="B24" s="2" t="s">
        <v>43</v>
      </c>
      <c r="C24" s="3" t="s">
        <v>74</v>
      </c>
      <c r="D24" s="4">
        <f t="shared" si="10"/>
        <v>9963460</v>
      </c>
      <c r="E24" s="4">
        <f t="shared" si="11"/>
        <v>659370</v>
      </c>
      <c r="F24" s="4">
        <f t="shared" si="12"/>
        <v>167473.62000000002</v>
      </c>
      <c r="G24" s="4">
        <f t="shared" si="13"/>
        <v>142073.45429999998</v>
      </c>
      <c r="H24" s="4">
        <f t="shared" ref="H24" si="16">(D24+F24+G24)*2%</f>
        <v>205460.14148599998</v>
      </c>
      <c r="I24" s="4">
        <f t="shared" ref="I24" si="17">(D24+F24+G24+H24)*20%</f>
        <v>2095693.4431571998</v>
      </c>
      <c r="J24" s="7">
        <f t="shared" si="9"/>
        <v>12574160.658943199</v>
      </c>
      <c r="L24" s="12">
        <v>9963.4599999999991</v>
      </c>
      <c r="M24" s="12">
        <v>659.37</v>
      </c>
      <c r="N24" s="12">
        <v>1000</v>
      </c>
    </row>
    <row r="25" spans="1:14" ht="18" x14ac:dyDescent="0.3">
      <c r="A25" s="26" t="s">
        <v>138</v>
      </c>
      <c r="B25" s="2" t="s">
        <v>44</v>
      </c>
      <c r="C25" s="3" t="s">
        <v>75</v>
      </c>
      <c r="D25" s="4">
        <f t="shared" si="10"/>
        <v>270679140</v>
      </c>
      <c r="E25" s="4">
        <f t="shared" si="11"/>
        <v>124942210</v>
      </c>
      <c r="F25" s="4">
        <f t="shared" si="12"/>
        <v>2623264.7400000002</v>
      </c>
      <c r="G25" s="4">
        <f t="shared" si="13"/>
        <v>2225402.9210999999</v>
      </c>
      <c r="H25" s="4">
        <f t="shared" ref="H25" si="18">(D25+F25+G25)*2%</f>
        <v>5510556.1532220012</v>
      </c>
      <c r="I25" s="4">
        <f t="shared" ref="I25" si="19">(D25+F25+G25+H25)*20%</f>
        <v>56207672.762864411</v>
      </c>
      <c r="J25" s="7">
        <f t="shared" si="9"/>
        <v>337246036.57718647</v>
      </c>
      <c r="L25" s="12">
        <v>270679.14</v>
      </c>
      <c r="M25" s="12">
        <v>124942.21</v>
      </c>
      <c r="N25" s="12">
        <v>1000</v>
      </c>
    </row>
    <row r="26" spans="1:14" ht="18" x14ac:dyDescent="0.3">
      <c r="A26" s="26" t="s">
        <v>139</v>
      </c>
      <c r="B26" s="2" t="s">
        <v>45</v>
      </c>
      <c r="C26" s="3" t="s">
        <v>76</v>
      </c>
      <c r="D26" s="4">
        <f t="shared" si="10"/>
        <v>6622520</v>
      </c>
      <c r="E26" s="4"/>
      <c r="F26" s="4">
        <f t="shared" si="12"/>
        <v>119205.36000000002</v>
      </c>
      <c r="G26" s="4">
        <f t="shared" si="13"/>
        <v>101125.88039999999</v>
      </c>
      <c r="H26" s="4">
        <f t="shared" ref="H26" si="20">(D26+F26+G26)*2%</f>
        <v>136857.02480800002</v>
      </c>
      <c r="I26" s="4">
        <f t="shared" ref="I26" si="21">(D26+F26+G26+H26)*20%</f>
        <v>1395941.6530416002</v>
      </c>
      <c r="J26" s="7">
        <f t="shared" si="9"/>
        <v>8375649.9182496006</v>
      </c>
      <c r="L26" s="12">
        <v>6622.52</v>
      </c>
      <c r="M26" s="12" t="s">
        <v>128</v>
      </c>
      <c r="N26" s="12">
        <v>1000</v>
      </c>
    </row>
    <row r="27" spans="1:14" ht="18" x14ac:dyDescent="0.3">
      <c r="A27" s="26" t="s">
        <v>140</v>
      </c>
      <c r="B27" s="2" t="s">
        <v>46</v>
      </c>
      <c r="C27" s="3" t="s">
        <v>77</v>
      </c>
      <c r="D27" s="4">
        <f t="shared" si="10"/>
        <v>96513050</v>
      </c>
      <c r="E27" s="4">
        <f t="shared" si="11"/>
        <v>82955860</v>
      </c>
      <c r="F27" s="4">
        <f t="shared" si="12"/>
        <v>244029.42000000004</v>
      </c>
      <c r="G27" s="4">
        <f t="shared" si="13"/>
        <v>207018.29130000001</v>
      </c>
      <c r="H27" s="4">
        <f t="shared" ref="H27" si="22">(D27+F27+G27)*2%</f>
        <v>1939281.954226</v>
      </c>
      <c r="I27" s="4">
        <f t="shared" ref="I27" si="23">(D27+F27+G27+H27)*20%</f>
        <v>19780675.933105201</v>
      </c>
      <c r="J27" s="7">
        <f t="shared" si="9"/>
        <v>118684055.5986312</v>
      </c>
      <c r="L27" s="12">
        <v>96513.05</v>
      </c>
      <c r="M27" s="12">
        <v>82955.86</v>
      </c>
      <c r="N27" s="12">
        <v>1000</v>
      </c>
    </row>
    <row r="28" spans="1:14" ht="18" x14ac:dyDescent="0.3">
      <c r="A28" s="26" t="s">
        <v>141</v>
      </c>
      <c r="B28" s="2" t="s">
        <v>47</v>
      </c>
      <c r="C28" s="3" t="s">
        <v>78</v>
      </c>
      <c r="D28" s="4">
        <f t="shared" si="10"/>
        <v>14821530</v>
      </c>
      <c r="E28" s="4">
        <f t="shared" si="11"/>
        <v>13657560</v>
      </c>
      <c r="F28" s="4">
        <f t="shared" si="12"/>
        <v>20951.460000000003</v>
      </c>
      <c r="G28" s="4">
        <f t="shared" si="13"/>
        <v>17773.821900000014</v>
      </c>
      <c r="H28" s="4">
        <f t="shared" ref="H28" si="24">(D28+F28+G28)*2%</f>
        <v>297205.10563800007</v>
      </c>
      <c r="I28" s="4">
        <f t="shared" ref="I28" si="25">(D28+F28+G28+H28)*20%</f>
        <v>3031492.0775076002</v>
      </c>
      <c r="J28" s="7">
        <f t="shared" si="9"/>
        <v>18188952.465045601</v>
      </c>
      <c r="L28" s="12">
        <v>14821.53</v>
      </c>
      <c r="M28" s="12">
        <v>13657.56</v>
      </c>
      <c r="N28" s="12">
        <v>1000</v>
      </c>
    </row>
    <row r="29" spans="1:14" ht="18" x14ac:dyDescent="0.3">
      <c r="A29" s="26" t="s">
        <v>142</v>
      </c>
      <c r="B29" s="2" t="s">
        <v>48</v>
      </c>
      <c r="C29" s="3" t="s">
        <v>79</v>
      </c>
      <c r="D29" s="4">
        <f t="shared" si="10"/>
        <v>523010</v>
      </c>
      <c r="E29" s="4">
        <f t="shared" si="11"/>
        <v>257940</v>
      </c>
      <c r="F29" s="4">
        <f t="shared" si="12"/>
        <v>4771.26</v>
      </c>
      <c r="G29" s="4">
        <f t="shared" si="13"/>
        <v>4047.6188999999999</v>
      </c>
      <c r="H29" s="4">
        <f t="shared" ref="H29" si="26">(D29+F29+G29)*2%</f>
        <v>10636.577578</v>
      </c>
      <c r="I29" s="4">
        <f t="shared" ref="I29" si="27">(D29+F29+G29+H29)*20%</f>
        <v>108493.09129560001</v>
      </c>
      <c r="J29" s="7">
        <f t="shared" si="9"/>
        <v>650958.54777360009</v>
      </c>
      <c r="L29" s="12">
        <v>523.01</v>
      </c>
      <c r="M29" s="12">
        <v>257.94</v>
      </c>
      <c r="N29" s="12">
        <v>1000</v>
      </c>
    </row>
    <row r="30" spans="1:14" ht="18" x14ac:dyDescent="0.3">
      <c r="A30" s="26" t="s">
        <v>143</v>
      </c>
      <c r="B30" s="2" t="s">
        <v>49</v>
      </c>
      <c r="C30" s="3" t="s">
        <v>80</v>
      </c>
      <c r="D30" s="4">
        <f t="shared" si="10"/>
        <v>7467990</v>
      </c>
      <c r="E30" s="4">
        <f t="shared" si="11"/>
        <v>3139110</v>
      </c>
      <c r="F30" s="4">
        <f t="shared" si="12"/>
        <v>77919.840000000011</v>
      </c>
      <c r="G30" s="4">
        <f t="shared" si="13"/>
        <v>66101.997600000002</v>
      </c>
      <c r="H30" s="4">
        <f t="shared" ref="H30" si="28">(D30+F30+G30)*2%</f>
        <v>152240.236752</v>
      </c>
      <c r="I30" s="4">
        <f t="shared" ref="I30" si="29">(D30+F30+G30+H30)*20%</f>
        <v>1552850.4148704</v>
      </c>
      <c r="J30" s="7">
        <f t="shared" si="9"/>
        <v>9317102.4892223999</v>
      </c>
      <c r="L30" s="12">
        <v>7467.99</v>
      </c>
      <c r="M30" s="12">
        <v>3139.11</v>
      </c>
      <c r="N30" s="12">
        <v>1000</v>
      </c>
    </row>
    <row r="31" spans="1:14" ht="18" x14ac:dyDescent="0.3">
      <c r="A31" s="26" t="s">
        <v>144</v>
      </c>
      <c r="B31" s="2" t="s">
        <v>50</v>
      </c>
      <c r="C31" s="3" t="s">
        <v>81</v>
      </c>
      <c r="D31" s="4">
        <f t="shared" si="10"/>
        <v>285760</v>
      </c>
      <c r="E31" s="4">
        <f t="shared" si="11"/>
        <v>52400</v>
      </c>
      <c r="F31" s="4">
        <f t="shared" si="12"/>
        <v>4200.4800000000005</v>
      </c>
      <c r="G31" s="4">
        <f t="shared" si="13"/>
        <v>3563.4071999999996</v>
      </c>
      <c r="H31" s="4">
        <f t="shared" ref="H31" si="30">(D31+F31+G31)*2%</f>
        <v>5870.4777439999998</v>
      </c>
      <c r="I31" s="4">
        <f t="shared" ref="I31" si="31">(D31+F31+G31+H31)*20%</f>
        <v>59878.872988799994</v>
      </c>
      <c r="J31" s="7">
        <f t="shared" si="9"/>
        <v>359273.23793279997</v>
      </c>
      <c r="L31" s="12">
        <v>285.76</v>
      </c>
      <c r="M31" s="12">
        <v>52.4</v>
      </c>
      <c r="N31" s="12">
        <v>1000</v>
      </c>
    </row>
    <row r="32" spans="1:14" ht="18" x14ac:dyDescent="0.3">
      <c r="A32" s="26" t="s">
        <v>145</v>
      </c>
      <c r="B32" s="2" t="s">
        <v>51</v>
      </c>
      <c r="C32" s="3" t="s">
        <v>82</v>
      </c>
      <c r="D32" s="4">
        <f t="shared" si="10"/>
        <v>8262910</v>
      </c>
      <c r="E32" s="4">
        <f t="shared" si="11"/>
        <v>7975060</v>
      </c>
      <c r="F32" s="4">
        <f t="shared" si="12"/>
        <v>5181.3</v>
      </c>
      <c r="G32" s="4">
        <f t="shared" si="13"/>
        <v>4395.4694999999974</v>
      </c>
      <c r="H32" s="4">
        <f t="shared" ref="H32" si="32">(D32+F32+G32)*2%</f>
        <v>165449.73538999999</v>
      </c>
      <c r="I32" s="4">
        <f t="shared" ref="I32" si="33">(D32+F32+G32+H32)*20%</f>
        <v>1687587.3009779998</v>
      </c>
      <c r="J32" s="7">
        <f t="shared" si="9"/>
        <v>10125523.805867998</v>
      </c>
      <c r="L32" s="12">
        <v>8262.91</v>
      </c>
      <c r="M32" s="12">
        <v>7975.06</v>
      </c>
      <c r="N32" s="12">
        <v>1000</v>
      </c>
    </row>
    <row r="33" spans="1:14" ht="18" x14ac:dyDescent="0.3">
      <c r="A33" s="26" t="s">
        <v>146</v>
      </c>
      <c r="B33" s="2" t="s">
        <v>52</v>
      </c>
      <c r="C33" s="3" t="s">
        <v>83</v>
      </c>
      <c r="D33" s="4">
        <f t="shared" si="10"/>
        <v>5068600</v>
      </c>
      <c r="E33" s="4">
        <f t="shared" si="11"/>
        <v>2930460</v>
      </c>
      <c r="F33" s="4">
        <f t="shared" si="12"/>
        <v>38486.520000000004</v>
      </c>
      <c r="G33" s="4">
        <f t="shared" si="13"/>
        <v>32649.397799999992</v>
      </c>
      <c r="H33" s="4">
        <f t="shared" ref="H33:H50" si="34">(D33+F33+G33)*2%</f>
        <v>102794.718356</v>
      </c>
      <c r="I33" s="4">
        <f t="shared" ref="I33:I50" si="35">(D33+F33+G33+H33)*20%</f>
        <v>1048506.1272312001</v>
      </c>
      <c r="J33" s="7">
        <f t="shared" si="9"/>
        <v>6291036.7633872004</v>
      </c>
      <c r="L33" s="12">
        <v>5068.6000000000004</v>
      </c>
      <c r="M33" s="12">
        <v>2930.46</v>
      </c>
      <c r="N33" s="12">
        <v>1000</v>
      </c>
    </row>
    <row r="34" spans="1:14" ht="18" x14ac:dyDescent="0.3">
      <c r="A34" s="26" t="s">
        <v>147</v>
      </c>
      <c r="B34" s="2" t="s">
        <v>53</v>
      </c>
      <c r="C34" s="3" t="s">
        <v>84</v>
      </c>
      <c r="D34" s="4">
        <f t="shared" si="10"/>
        <v>2690300</v>
      </c>
      <c r="E34" s="4">
        <f t="shared" si="11"/>
        <v>2062080</v>
      </c>
      <c r="F34" s="4">
        <f t="shared" si="12"/>
        <v>11307.960000000001</v>
      </c>
      <c r="G34" s="4">
        <f t="shared" si="13"/>
        <v>9592.9193999999989</v>
      </c>
      <c r="H34" s="4">
        <f t="shared" si="34"/>
        <v>54224.017588000002</v>
      </c>
      <c r="I34" s="4">
        <f t="shared" si="35"/>
        <v>553084.97939759993</v>
      </c>
      <c r="J34" s="7">
        <f t="shared" si="9"/>
        <v>3318509.8763855998</v>
      </c>
      <c r="L34" s="12">
        <v>2690.3</v>
      </c>
      <c r="M34" s="12">
        <v>2062.08</v>
      </c>
      <c r="N34" s="12">
        <v>1000</v>
      </c>
    </row>
    <row r="35" spans="1:14" ht="36" x14ac:dyDescent="0.3">
      <c r="A35" s="26" t="s">
        <v>148</v>
      </c>
      <c r="B35" s="2" t="s">
        <v>54</v>
      </c>
      <c r="C35" s="3" t="s">
        <v>85</v>
      </c>
      <c r="D35" s="4">
        <f t="shared" si="10"/>
        <v>1649090</v>
      </c>
      <c r="E35" s="4">
        <f t="shared" si="11"/>
        <v>493160</v>
      </c>
      <c r="F35" s="4">
        <f t="shared" si="12"/>
        <v>20806.740000000002</v>
      </c>
      <c r="G35" s="4">
        <f t="shared" si="13"/>
        <v>17651.051100000001</v>
      </c>
      <c r="H35" s="4">
        <f t="shared" si="34"/>
        <v>33750.955822000004</v>
      </c>
      <c r="I35" s="4">
        <f t="shared" si="35"/>
        <v>344259.74938440003</v>
      </c>
      <c r="J35" s="7">
        <f t="shared" si="9"/>
        <v>2065558.4963064</v>
      </c>
      <c r="L35" s="12">
        <v>1649.09</v>
      </c>
      <c r="M35" s="12">
        <v>493.16</v>
      </c>
      <c r="N35" s="12">
        <v>1000</v>
      </c>
    </row>
    <row r="36" spans="1:14" ht="18" x14ac:dyDescent="0.3">
      <c r="A36" s="26" t="s">
        <v>149</v>
      </c>
      <c r="B36" s="2" t="s">
        <v>55</v>
      </c>
      <c r="C36" s="3" t="s">
        <v>86</v>
      </c>
      <c r="D36" s="4">
        <f t="shared" si="10"/>
        <v>16730430</v>
      </c>
      <c r="E36" s="4">
        <f t="shared" si="11"/>
        <v>16300680</v>
      </c>
      <c r="F36" s="4">
        <f t="shared" si="12"/>
        <v>7735.5000000000009</v>
      </c>
      <c r="G36" s="4">
        <f t="shared" si="13"/>
        <v>6562.2824999999993</v>
      </c>
      <c r="H36" s="4">
        <f t="shared" si="34"/>
        <v>334894.55564999999</v>
      </c>
      <c r="I36" s="4">
        <f t="shared" si="35"/>
        <v>3415924.4676300008</v>
      </c>
      <c r="J36" s="7">
        <f t="shared" si="9"/>
        <v>20495546.805780001</v>
      </c>
      <c r="L36" s="12">
        <v>16730.43</v>
      </c>
      <c r="M36" s="12">
        <v>16300.68</v>
      </c>
      <c r="N36" s="12">
        <v>1000</v>
      </c>
    </row>
    <row r="37" spans="1:14" ht="18" x14ac:dyDescent="0.3">
      <c r="A37" s="26" t="s">
        <v>150</v>
      </c>
      <c r="B37" s="2" t="s">
        <v>56</v>
      </c>
      <c r="C37" s="3" t="s">
        <v>87</v>
      </c>
      <c r="D37" s="4">
        <f t="shared" si="10"/>
        <v>10716450</v>
      </c>
      <c r="E37" s="4">
        <f t="shared" si="11"/>
        <v>2014280</v>
      </c>
      <c r="F37" s="4">
        <f t="shared" si="12"/>
        <v>156639.06000000003</v>
      </c>
      <c r="G37" s="4">
        <f t="shared" si="13"/>
        <v>132882.13589999999</v>
      </c>
      <c r="H37" s="4">
        <f t="shared" si="34"/>
        <v>220119.42391800001</v>
      </c>
      <c r="I37" s="4">
        <f t="shared" si="35"/>
        <v>2245218.1239636</v>
      </c>
      <c r="J37" s="7">
        <f t="shared" si="9"/>
        <v>13471308.7437816</v>
      </c>
      <c r="L37" s="12">
        <v>10716.45</v>
      </c>
      <c r="M37" s="12">
        <v>2014.28</v>
      </c>
      <c r="N37" s="12">
        <v>1000</v>
      </c>
    </row>
    <row r="38" spans="1:14" ht="18" x14ac:dyDescent="0.3">
      <c r="A38" s="26" t="s">
        <v>151</v>
      </c>
      <c r="B38" s="2" t="s">
        <v>57</v>
      </c>
      <c r="C38" s="3" t="s">
        <v>88</v>
      </c>
      <c r="D38" s="4">
        <f t="shared" si="10"/>
        <v>20888080</v>
      </c>
      <c r="E38" s="4">
        <f t="shared" si="11"/>
        <v>19570090</v>
      </c>
      <c r="F38" s="4">
        <f t="shared" si="12"/>
        <v>23723.820000000003</v>
      </c>
      <c r="G38" s="4">
        <f t="shared" si="13"/>
        <v>20125.707300000005</v>
      </c>
      <c r="H38" s="4">
        <f t="shared" si="34"/>
        <v>418638.59054599999</v>
      </c>
      <c r="I38" s="4">
        <f t="shared" si="35"/>
        <v>4270113.6235692007</v>
      </c>
      <c r="J38" s="7">
        <f t="shared" si="9"/>
        <v>25620681.741415203</v>
      </c>
      <c r="L38" s="12">
        <v>20888.080000000002</v>
      </c>
      <c r="M38" s="12">
        <v>19570.09</v>
      </c>
      <c r="N38" s="12">
        <v>1000</v>
      </c>
    </row>
    <row r="39" spans="1:14" ht="18" x14ac:dyDescent="0.3">
      <c r="A39" s="26" t="s">
        <v>152</v>
      </c>
      <c r="B39" s="2" t="s">
        <v>58</v>
      </c>
      <c r="C39" s="3" t="s">
        <v>89</v>
      </c>
      <c r="D39" s="4">
        <f t="shared" si="10"/>
        <v>32469330</v>
      </c>
      <c r="E39" s="4">
        <f t="shared" si="11"/>
        <v>26832710</v>
      </c>
      <c r="F39" s="4">
        <f t="shared" si="12"/>
        <v>101459.16000000002</v>
      </c>
      <c r="G39" s="4">
        <f t="shared" si="13"/>
        <v>86071.187399999995</v>
      </c>
      <c r="H39" s="4">
        <f t="shared" si="34"/>
        <v>653137.20694800001</v>
      </c>
      <c r="I39" s="4">
        <f t="shared" si="35"/>
        <v>6661999.5108695999</v>
      </c>
      <c r="J39" s="7">
        <f t="shared" si="9"/>
        <v>39971997.065217599</v>
      </c>
      <c r="L39" s="12">
        <v>32469.33</v>
      </c>
      <c r="M39" s="12">
        <v>26832.71</v>
      </c>
      <c r="N39" s="12">
        <v>1000</v>
      </c>
    </row>
    <row r="40" spans="1:14" ht="18" x14ac:dyDescent="0.3">
      <c r="A40" s="26" t="s">
        <v>153</v>
      </c>
      <c r="B40" s="2" t="s">
        <v>59</v>
      </c>
      <c r="C40" s="3" t="s">
        <v>90</v>
      </c>
      <c r="D40" s="4">
        <f t="shared" si="10"/>
        <v>168960</v>
      </c>
      <c r="E40" s="4">
        <f t="shared" si="11"/>
        <v>130860.00000000001</v>
      </c>
      <c r="F40" s="4">
        <f t="shared" si="12"/>
        <v>685.79999999999984</v>
      </c>
      <c r="G40" s="4">
        <f t="shared" si="13"/>
        <v>581.78699999999958</v>
      </c>
      <c r="H40" s="4">
        <f t="shared" si="34"/>
        <v>3404.5517399999999</v>
      </c>
      <c r="I40" s="4">
        <f t="shared" si="35"/>
        <v>34726.427748000002</v>
      </c>
      <c r="J40" s="7">
        <f t="shared" si="9"/>
        <v>208358.56648799998</v>
      </c>
      <c r="L40" s="12">
        <v>168.96</v>
      </c>
      <c r="M40" s="12">
        <v>130.86000000000001</v>
      </c>
      <c r="N40" s="12">
        <v>1000</v>
      </c>
    </row>
    <row r="41" spans="1:14" ht="18" x14ac:dyDescent="0.3">
      <c r="A41" s="26" t="s">
        <v>154</v>
      </c>
      <c r="B41" s="2" t="s">
        <v>60</v>
      </c>
      <c r="C41" s="3" t="s">
        <v>91</v>
      </c>
      <c r="D41" s="4">
        <f t="shared" si="10"/>
        <v>10527850</v>
      </c>
      <c r="E41" s="4">
        <f t="shared" si="11"/>
        <v>9421680</v>
      </c>
      <c r="F41" s="4">
        <f t="shared" si="12"/>
        <v>19911.060000000001</v>
      </c>
      <c r="G41" s="4">
        <f t="shared" si="13"/>
        <v>16891.215900000007</v>
      </c>
      <c r="H41" s="4">
        <f t="shared" si="34"/>
        <v>211293.04551800003</v>
      </c>
      <c r="I41" s="4">
        <f t="shared" si="35"/>
        <v>2155189.0642836001</v>
      </c>
      <c r="J41" s="7">
        <f t="shared" si="9"/>
        <v>12931134.3857016</v>
      </c>
      <c r="L41" s="12">
        <v>10527.85</v>
      </c>
      <c r="M41" s="12">
        <v>9421.68</v>
      </c>
      <c r="N41" s="12">
        <v>1000</v>
      </c>
    </row>
    <row r="42" spans="1:14" ht="18" x14ac:dyDescent="0.3">
      <c r="A42" s="26" t="s">
        <v>155</v>
      </c>
      <c r="B42" s="2" t="s">
        <v>61</v>
      </c>
      <c r="C42" s="3" t="s">
        <v>92</v>
      </c>
      <c r="D42" s="4">
        <f t="shared" si="10"/>
        <v>15141270</v>
      </c>
      <c r="E42" s="4">
        <f t="shared" si="11"/>
        <v>13142030</v>
      </c>
      <c r="F42" s="4">
        <f t="shared" si="12"/>
        <v>35986.320000000007</v>
      </c>
      <c r="G42" s="4">
        <f t="shared" si="13"/>
        <v>30528.394800000002</v>
      </c>
      <c r="H42" s="4">
        <f t="shared" si="34"/>
        <v>304155.694296</v>
      </c>
      <c r="I42" s="4">
        <f t="shared" si="35"/>
        <v>3102388.0818192004</v>
      </c>
      <c r="J42" s="7">
        <f t="shared" si="9"/>
        <v>18614328.490915202</v>
      </c>
      <c r="L42" s="12">
        <v>15141.27</v>
      </c>
      <c r="M42" s="12">
        <v>13142.03</v>
      </c>
      <c r="N42" s="12">
        <v>1000</v>
      </c>
    </row>
    <row r="43" spans="1:14" ht="36" x14ac:dyDescent="0.3">
      <c r="A43" s="26" t="s">
        <v>156</v>
      </c>
      <c r="B43" s="2" t="s">
        <v>62</v>
      </c>
      <c r="C43" s="3" t="s">
        <v>93</v>
      </c>
      <c r="D43" s="4">
        <f t="shared" si="10"/>
        <v>10182960</v>
      </c>
      <c r="E43" s="4">
        <f t="shared" si="11"/>
        <v>9555930</v>
      </c>
      <c r="F43" s="4">
        <f t="shared" si="12"/>
        <v>11286.54</v>
      </c>
      <c r="G43" s="4">
        <f t="shared" si="13"/>
        <v>9574.7480999999862</v>
      </c>
      <c r="H43" s="4">
        <f t="shared" si="34"/>
        <v>204076.42576199997</v>
      </c>
      <c r="I43" s="4">
        <f t="shared" si="35"/>
        <v>2081579.5427723997</v>
      </c>
      <c r="J43" s="7">
        <f t="shared" si="9"/>
        <v>12489477.256634397</v>
      </c>
      <c r="L43" s="12">
        <v>10182.959999999999</v>
      </c>
      <c r="M43" s="12">
        <v>9555.93</v>
      </c>
      <c r="N43" s="12">
        <v>1000</v>
      </c>
    </row>
    <row r="44" spans="1:14" ht="36" x14ac:dyDescent="0.3">
      <c r="A44" s="26" t="s">
        <v>157</v>
      </c>
      <c r="B44" s="2" t="s">
        <v>63</v>
      </c>
      <c r="C44" s="3" t="s">
        <v>94</v>
      </c>
      <c r="D44" s="4">
        <f t="shared" si="10"/>
        <v>49992010</v>
      </c>
      <c r="E44" s="4">
        <f t="shared" si="11"/>
        <v>36736860</v>
      </c>
      <c r="F44" s="4">
        <f t="shared" si="12"/>
        <v>238592.70000000004</v>
      </c>
      <c r="G44" s="4">
        <f t="shared" si="13"/>
        <v>202406.14050000004</v>
      </c>
      <c r="H44" s="4">
        <f t="shared" si="34"/>
        <v>1008660.1768100001</v>
      </c>
      <c r="I44" s="4">
        <f t="shared" si="35"/>
        <v>10288333.803462002</v>
      </c>
      <c r="J44" s="7">
        <f t="shared" si="9"/>
        <v>61730002.820772007</v>
      </c>
      <c r="L44" s="12">
        <v>49992.01</v>
      </c>
      <c r="M44" s="12">
        <v>36736.86</v>
      </c>
      <c r="N44" s="12">
        <v>1000</v>
      </c>
    </row>
    <row r="45" spans="1:14" ht="36" x14ac:dyDescent="0.3">
      <c r="A45" s="26" t="s">
        <v>158</v>
      </c>
      <c r="B45" s="2" t="s">
        <v>64</v>
      </c>
      <c r="C45" s="3" t="s">
        <v>95</v>
      </c>
      <c r="D45" s="4">
        <f t="shared" si="10"/>
        <v>940420</v>
      </c>
      <c r="E45" s="4">
        <f t="shared" si="11"/>
        <v>341440</v>
      </c>
      <c r="F45" s="4">
        <f t="shared" si="12"/>
        <v>10781.640000000001</v>
      </c>
      <c r="G45" s="4">
        <f t="shared" si="13"/>
        <v>9146.4246000000003</v>
      </c>
      <c r="H45" s="4">
        <f t="shared" si="34"/>
        <v>19206.961292</v>
      </c>
      <c r="I45" s="4">
        <f t="shared" si="35"/>
        <v>195911.00517840002</v>
      </c>
      <c r="J45" s="7">
        <f t="shared" si="9"/>
        <v>1175466.0310704</v>
      </c>
      <c r="L45" s="12">
        <v>940.42</v>
      </c>
      <c r="M45" s="12">
        <v>341.44</v>
      </c>
      <c r="N45" s="12">
        <v>1000</v>
      </c>
    </row>
    <row r="46" spans="1:14" ht="18" x14ac:dyDescent="0.3">
      <c r="A46" s="26" t="s">
        <v>159</v>
      </c>
      <c r="B46" s="2" t="s">
        <v>65</v>
      </c>
      <c r="C46" s="3" t="s">
        <v>96</v>
      </c>
      <c r="D46" s="4">
        <f t="shared" si="10"/>
        <v>40533080</v>
      </c>
      <c r="E46" s="4">
        <f t="shared" si="11"/>
        <v>35787680</v>
      </c>
      <c r="F46" s="4">
        <f t="shared" si="12"/>
        <v>85417.200000000012</v>
      </c>
      <c r="G46" s="4">
        <f t="shared" si="13"/>
        <v>72462.258000000045</v>
      </c>
      <c r="H46" s="4">
        <f t="shared" si="34"/>
        <v>813819.18916000007</v>
      </c>
      <c r="I46" s="4">
        <f t="shared" si="35"/>
        <v>8300955.7294320008</v>
      </c>
      <c r="J46" s="7">
        <f t="shared" si="9"/>
        <v>49805734.376592003</v>
      </c>
      <c r="L46" s="12">
        <v>40533.08</v>
      </c>
      <c r="M46" s="12">
        <v>35787.68</v>
      </c>
      <c r="N46" s="12">
        <v>1000</v>
      </c>
    </row>
    <row r="47" spans="1:14" ht="36" x14ac:dyDescent="0.3">
      <c r="A47" s="26" t="s">
        <v>160</v>
      </c>
      <c r="B47" s="2" t="s">
        <v>66</v>
      </c>
      <c r="C47" s="3" t="s">
        <v>97</v>
      </c>
      <c r="D47" s="4">
        <f t="shared" si="10"/>
        <v>682010</v>
      </c>
      <c r="E47" s="4">
        <f t="shared" si="11"/>
        <v>249590</v>
      </c>
      <c r="F47" s="4">
        <f t="shared" si="12"/>
        <v>7783.5600000000013</v>
      </c>
      <c r="G47" s="4">
        <f t="shared" si="13"/>
        <v>6603.0534000000007</v>
      </c>
      <c r="H47" s="4">
        <f t="shared" si="34"/>
        <v>13927.932268</v>
      </c>
      <c r="I47" s="4">
        <f t="shared" si="35"/>
        <v>142064.90913360001</v>
      </c>
      <c r="J47" s="7">
        <f t="shared" si="9"/>
        <v>852389.45480159996</v>
      </c>
      <c r="L47" s="12">
        <v>682.01</v>
      </c>
      <c r="M47" s="12">
        <v>249.59</v>
      </c>
      <c r="N47" s="12">
        <v>1000</v>
      </c>
    </row>
    <row r="48" spans="1:14" ht="18" x14ac:dyDescent="0.3">
      <c r="A48" s="26" t="s">
        <v>161</v>
      </c>
      <c r="B48" s="2" t="s">
        <v>67</v>
      </c>
      <c r="C48" s="3" t="s">
        <v>98</v>
      </c>
      <c r="D48" s="4">
        <f t="shared" si="10"/>
        <v>12537320</v>
      </c>
      <c r="E48" s="4">
        <f t="shared" si="11"/>
        <v>11911670</v>
      </c>
      <c r="F48" s="4">
        <f t="shared" si="12"/>
        <v>11261.7</v>
      </c>
      <c r="G48" s="4">
        <f t="shared" si="13"/>
        <v>9553.6754999999885</v>
      </c>
      <c r="H48" s="4">
        <f t="shared" si="34"/>
        <v>251162.70750999998</v>
      </c>
      <c r="I48" s="4">
        <f t="shared" si="35"/>
        <v>2561859.6166019998</v>
      </c>
      <c r="J48" s="7">
        <f t="shared" si="9"/>
        <v>15371157.699611999</v>
      </c>
      <c r="L48" s="12">
        <v>12537.32</v>
      </c>
      <c r="M48" s="12">
        <v>11911.67</v>
      </c>
      <c r="N48" s="12">
        <v>1000</v>
      </c>
    </row>
    <row r="49" spans="1:14" ht="18" x14ac:dyDescent="0.3">
      <c r="A49" s="26" t="s">
        <v>162</v>
      </c>
      <c r="B49" s="2" t="s">
        <v>68</v>
      </c>
      <c r="C49" s="3" t="s">
        <v>99</v>
      </c>
      <c r="D49" s="4">
        <f t="shared" si="10"/>
        <v>29162930</v>
      </c>
      <c r="E49" s="4">
        <f t="shared" si="11"/>
        <v>22384910</v>
      </c>
      <c r="F49" s="4">
        <f t="shared" si="12"/>
        <v>122004.36000000002</v>
      </c>
      <c r="G49" s="4">
        <f t="shared" si="13"/>
        <v>103500.36539999998</v>
      </c>
      <c r="H49" s="4">
        <f t="shared" si="34"/>
        <v>587768.69450800004</v>
      </c>
      <c r="I49" s="4">
        <f t="shared" si="35"/>
        <v>5995240.6839816011</v>
      </c>
      <c r="J49" s="7">
        <f t="shared" si="9"/>
        <v>35971444.103889599</v>
      </c>
      <c r="L49" s="12">
        <v>29162.93</v>
      </c>
      <c r="M49" s="12">
        <v>22384.91</v>
      </c>
      <c r="N49" s="12">
        <v>1000</v>
      </c>
    </row>
    <row r="50" spans="1:14" ht="18" x14ac:dyDescent="0.3">
      <c r="A50" s="26" t="s">
        <v>163</v>
      </c>
      <c r="B50" s="2" t="s">
        <v>69</v>
      </c>
      <c r="C50" s="3" t="s">
        <v>100</v>
      </c>
      <c r="D50" s="4">
        <f t="shared" si="10"/>
        <v>3737930</v>
      </c>
      <c r="E50" s="4">
        <f t="shared" si="11"/>
        <v>2104940</v>
      </c>
      <c r="F50" s="4">
        <f t="shared" si="12"/>
        <v>29393.820000000003</v>
      </c>
      <c r="G50" s="4">
        <f t="shared" si="13"/>
        <v>24935.757299999997</v>
      </c>
      <c r="H50" s="4">
        <f t="shared" si="34"/>
        <v>75845.191546000002</v>
      </c>
      <c r="I50" s="4">
        <f t="shared" si="35"/>
        <v>773620.95376920002</v>
      </c>
      <c r="J50" s="7">
        <f t="shared" si="9"/>
        <v>4641725.7226152001</v>
      </c>
      <c r="L50" s="12">
        <v>3737.93</v>
      </c>
      <c r="M50" s="12">
        <v>2104.94</v>
      </c>
      <c r="N50" s="12">
        <v>1000</v>
      </c>
    </row>
    <row r="51" spans="1:14" ht="18" x14ac:dyDescent="0.3">
      <c r="A51" s="26" t="s">
        <v>164</v>
      </c>
      <c r="B51" s="2" t="s">
        <v>101</v>
      </c>
      <c r="C51" s="3" t="s">
        <v>102</v>
      </c>
      <c r="D51" s="4">
        <f t="shared" si="10"/>
        <v>14877480</v>
      </c>
      <c r="E51" s="4"/>
      <c r="F51" s="4">
        <f t="shared" si="12"/>
        <v>267794.64</v>
      </c>
      <c r="G51" s="4">
        <f t="shared" si="13"/>
        <v>227179.11960000001</v>
      </c>
      <c r="H51" s="4">
        <f t="shared" ref="H51" si="36">(D51+F51+G51)*2%</f>
        <v>307449.07519200002</v>
      </c>
      <c r="I51" s="4">
        <f t="shared" ref="I51" si="37">(D51+F51+G51+H51)*20%</f>
        <v>3135980.5669584004</v>
      </c>
      <c r="J51" s="7">
        <f t="shared" si="9"/>
        <v>18815883.401750401</v>
      </c>
      <c r="L51" s="12">
        <v>14877.48</v>
      </c>
      <c r="N51" s="12">
        <v>1000</v>
      </c>
    </row>
    <row r="52" spans="1:14" ht="18" x14ac:dyDescent="0.3">
      <c r="A52" s="26" t="s">
        <v>165</v>
      </c>
      <c r="B52" s="2" t="s">
        <v>103</v>
      </c>
      <c r="C52" s="3" t="s">
        <v>104</v>
      </c>
      <c r="D52" s="4">
        <f t="shared" si="10"/>
        <v>107550</v>
      </c>
      <c r="E52" s="4"/>
      <c r="F52" s="4">
        <f t="shared" si="12"/>
        <v>1935.9000000000003</v>
      </c>
      <c r="G52" s="4">
        <f t="shared" si="13"/>
        <v>1642.2884999999999</v>
      </c>
      <c r="H52" s="4">
        <f t="shared" ref="H52" si="38">(D52+F52+G52)*2%</f>
        <v>2222.5637699999997</v>
      </c>
      <c r="I52" s="4">
        <f t="shared" ref="I52" si="39">(D52+F52+G52+H52)*20%</f>
        <v>22670.150453999999</v>
      </c>
      <c r="J52" s="7">
        <f t="shared" si="9"/>
        <v>136020.90272399999</v>
      </c>
      <c r="L52" s="12">
        <v>107.55</v>
      </c>
      <c r="N52" s="12">
        <v>1000</v>
      </c>
    </row>
    <row r="53" spans="1:14" ht="18" x14ac:dyDescent="0.3">
      <c r="A53" s="26" t="s">
        <v>166</v>
      </c>
      <c r="B53" s="2" t="s">
        <v>109</v>
      </c>
      <c r="C53" s="3" t="s">
        <v>105</v>
      </c>
      <c r="D53" s="4">
        <f t="shared" ref="D53:D55" si="40">L53*N53</f>
        <v>2120510</v>
      </c>
      <c r="E53" s="4"/>
      <c r="F53" s="4">
        <f t="shared" si="12"/>
        <v>38169.180000000008</v>
      </c>
      <c r="G53" s="4">
        <f t="shared" si="13"/>
        <v>32380.187700000002</v>
      </c>
      <c r="H53" s="4">
        <f t="shared" ref="H53:H55" si="41">(D53+F53+G53)*2%</f>
        <v>43821.187354000009</v>
      </c>
      <c r="I53" s="4">
        <f t="shared" ref="I53:I55" si="42">(D53+F53+G53+H53)*20%</f>
        <v>446976.11101080006</v>
      </c>
      <c r="J53" s="7">
        <f t="shared" si="9"/>
        <v>2681856.6660648002</v>
      </c>
      <c r="L53" s="12">
        <v>2120.5100000000002</v>
      </c>
      <c r="N53" s="12">
        <v>1000</v>
      </c>
    </row>
    <row r="54" spans="1:14" ht="18" x14ac:dyDescent="0.3">
      <c r="A54" s="26" t="s">
        <v>167</v>
      </c>
      <c r="B54" s="2" t="s">
        <v>108</v>
      </c>
      <c r="C54" s="3" t="s">
        <v>106</v>
      </c>
      <c r="D54" s="4">
        <f t="shared" si="40"/>
        <v>1302330</v>
      </c>
      <c r="E54" s="4"/>
      <c r="F54" s="4">
        <f t="shared" si="12"/>
        <v>23441.940000000002</v>
      </c>
      <c r="G54" s="4">
        <f t="shared" si="13"/>
        <v>19886.579099999999</v>
      </c>
      <c r="H54" s="4">
        <f t="shared" si="41"/>
        <v>26913.170382</v>
      </c>
      <c r="I54" s="4">
        <f t="shared" si="42"/>
        <v>274514.33789640001</v>
      </c>
      <c r="J54" s="7">
        <f t="shared" si="9"/>
        <v>1647086.0273783999</v>
      </c>
      <c r="L54" s="12">
        <v>1302.33</v>
      </c>
      <c r="N54" s="12">
        <v>1000</v>
      </c>
    </row>
    <row r="55" spans="1:14" ht="18" x14ac:dyDescent="0.3">
      <c r="A55" s="26" t="s">
        <v>168</v>
      </c>
      <c r="B55" s="2" t="s">
        <v>110</v>
      </c>
      <c r="C55" s="3" t="s">
        <v>107</v>
      </c>
      <c r="D55" s="4">
        <f t="shared" si="40"/>
        <v>5634270</v>
      </c>
      <c r="E55" s="4"/>
      <c r="F55" s="4">
        <f t="shared" si="12"/>
        <v>101416.86000000002</v>
      </c>
      <c r="G55" s="4">
        <f t="shared" si="13"/>
        <v>86035.302899999995</v>
      </c>
      <c r="H55" s="4">
        <f t="shared" si="41"/>
        <v>116434.443258</v>
      </c>
      <c r="I55" s="4">
        <f t="shared" si="42"/>
        <v>1187631.3212315999</v>
      </c>
      <c r="J55" s="7">
        <f t="shared" si="9"/>
        <v>7125787.9273895994</v>
      </c>
      <c r="L55" s="12">
        <v>5634.27</v>
      </c>
      <c r="N55" s="12">
        <v>1000</v>
      </c>
    </row>
    <row r="56" spans="1:14" ht="18" x14ac:dyDescent="0.3">
      <c r="A56" s="26" t="s">
        <v>169</v>
      </c>
      <c r="B56" s="2" t="s">
        <v>112</v>
      </c>
      <c r="C56" s="3" t="s">
        <v>16</v>
      </c>
      <c r="D56" s="4">
        <f t="shared" ref="D56:D60" si="43">L56*N56</f>
        <v>423860</v>
      </c>
      <c r="E56" s="4"/>
      <c r="F56" s="4">
        <f t="shared" si="12"/>
        <v>7629.4800000000005</v>
      </c>
      <c r="G56" s="4">
        <f t="shared" si="13"/>
        <v>6472.3421999999991</v>
      </c>
      <c r="H56" s="4">
        <f t="shared" ref="H56:H59" si="44">(D56+F56+G56)*2%</f>
        <v>8759.2364440000001</v>
      </c>
      <c r="I56" s="4">
        <f t="shared" ref="I56:I59" si="45">(D56+F56+G56+H56)*20%</f>
        <v>89344.211728800001</v>
      </c>
      <c r="J56" s="7">
        <f t="shared" si="9"/>
        <v>536065.27037279995</v>
      </c>
      <c r="L56" s="12">
        <v>423.86</v>
      </c>
      <c r="N56" s="12">
        <v>1000</v>
      </c>
    </row>
    <row r="57" spans="1:14" ht="18" x14ac:dyDescent="0.3">
      <c r="A57" s="26" t="s">
        <v>170</v>
      </c>
      <c r="B57" s="2" t="s">
        <v>113</v>
      </c>
      <c r="C57" s="3" t="s">
        <v>115</v>
      </c>
      <c r="D57" s="4">
        <f t="shared" si="43"/>
        <v>11716570</v>
      </c>
      <c r="E57" s="4"/>
      <c r="F57" s="4">
        <f t="shared" si="12"/>
        <v>210898.26000000004</v>
      </c>
      <c r="G57" s="4">
        <f t="shared" si="13"/>
        <v>178912.0239</v>
      </c>
      <c r="H57" s="4">
        <f t="shared" si="44"/>
        <v>242127.60567800002</v>
      </c>
      <c r="I57" s="4">
        <f t="shared" si="45"/>
        <v>2469701.5779156</v>
      </c>
      <c r="J57" s="7">
        <f t="shared" si="9"/>
        <v>14818209.467493599</v>
      </c>
      <c r="L57" s="12">
        <v>11716.57</v>
      </c>
      <c r="N57" s="12">
        <v>1000</v>
      </c>
    </row>
    <row r="58" spans="1:14" ht="36" x14ac:dyDescent="0.3">
      <c r="A58" s="26" t="s">
        <v>171</v>
      </c>
      <c r="B58" s="2" t="s">
        <v>111</v>
      </c>
      <c r="C58" s="3" t="s">
        <v>116</v>
      </c>
      <c r="D58" s="4">
        <f t="shared" si="43"/>
        <v>6238700</v>
      </c>
      <c r="E58" s="4"/>
      <c r="F58" s="4">
        <f t="shared" si="12"/>
        <v>112296.60000000002</v>
      </c>
      <c r="G58" s="4">
        <f t="shared" si="13"/>
        <v>95264.948999999993</v>
      </c>
      <c r="H58" s="4">
        <f>(D58+F58+G58)*2%</f>
        <v>128925.23097999999</v>
      </c>
      <c r="I58" s="4">
        <f t="shared" si="45"/>
        <v>1315037.3559960001</v>
      </c>
      <c r="J58" s="7">
        <f t="shared" si="9"/>
        <v>7890224.1359759998</v>
      </c>
      <c r="L58" s="12">
        <v>6238.7</v>
      </c>
      <c r="N58" s="12">
        <v>1000</v>
      </c>
    </row>
    <row r="59" spans="1:14" ht="18" x14ac:dyDescent="0.3">
      <c r="A59" s="26" t="s">
        <v>172</v>
      </c>
      <c r="B59" s="2" t="s">
        <v>114</v>
      </c>
      <c r="C59" s="3" t="s">
        <v>117</v>
      </c>
      <c r="D59" s="4">
        <f t="shared" si="43"/>
        <v>2000250</v>
      </c>
      <c r="E59" s="4">
        <f t="shared" si="11"/>
        <v>97670</v>
      </c>
      <c r="F59" s="4">
        <f t="shared" si="12"/>
        <v>34246.44</v>
      </c>
      <c r="G59" s="4">
        <f>(D59+F59-E59)*1.5%</f>
        <v>29052.396599999996</v>
      </c>
      <c r="H59" s="4">
        <f t="shared" si="44"/>
        <v>41270.976732000003</v>
      </c>
      <c r="I59" s="4">
        <f t="shared" si="45"/>
        <v>420963.96266640001</v>
      </c>
      <c r="J59" s="7">
        <f t="shared" si="9"/>
        <v>2525783.7759983996</v>
      </c>
      <c r="L59" s="12">
        <v>2000.25</v>
      </c>
      <c r="M59" s="12">
        <v>97.67</v>
      </c>
      <c r="N59" s="12">
        <v>1000</v>
      </c>
    </row>
    <row r="60" spans="1:14" ht="36" x14ac:dyDescent="0.3">
      <c r="A60" s="26" t="s">
        <v>173</v>
      </c>
      <c r="B60" s="2" t="s">
        <v>118</v>
      </c>
      <c r="C60" s="3" t="s">
        <v>119</v>
      </c>
      <c r="D60" s="4">
        <f t="shared" si="43"/>
        <v>5527020</v>
      </c>
      <c r="E60" s="4"/>
      <c r="F60" s="4"/>
      <c r="G60" s="4"/>
      <c r="H60" s="4">
        <f t="shared" ref="H60:H62" si="46">(D60+F60+G60)*2%</f>
        <v>110540.40000000001</v>
      </c>
      <c r="I60" s="4">
        <f t="shared" ref="I60:I62" si="47">(D60+F60+G60+H60)*20%</f>
        <v>1127512.08</v>
      </c>
      <c r="J60" s="7">
        <f t="shared" si="9"/>
        <v>6765072.4800000004</v>
      </c>
      <c r="L60" s="12">
        <v>5527.02</v>
      </c>
      <c r="N60" s="12">
        <v>1000</v>
      </c>
    </row>
    <row r="61" spans="1:14" ht="54" x14ac:dyDescent="0.3">
      <c r="A61" s="26" t="s">
        <v>174</v>
      </c>
      <c r="B61" s="2" t="s">
        <v>120</v>
      </c>
      <c r="C61" s="3" t="s">
        <v>121</v>
      </c>
      <c r="D61" s="4">
        <f>'[5]СР-4'!$G$86</f>
        <v>11537.54</v>
      </c>
      <c r="E61" s="4"/>
      <c r="F61" s="4"/>
      <c r="G61" s="4"/>
      <c r="H61" s="4">
        <f t="shared" si="46"/>
        <v>230.75080000000003</v>
      </c>
      <c r="I61" s="4">
        <f t="shared" si="47"/>
        <v>2353.6581600000004</v>
      </c>
      <c r="J61" s="7">
        <f t="shared" si="9"/>
        <v>14121.948960000002</v>
      </c>
    </row>
    <row r="62" spans="1:14" ht="36" x14ac:dyDescent="0.3">
      <c r="A62" s="26" t="s">
        <v>175</v>
      </c>
      <c r="B62" s="2" t="s">
        <v>122</v>
      </c>
      <c r="C62" s="3" t="s">
        <v>123</v>
      </c>
      <c r="D62" s="4">
        <f>'[5]СР-6'!$H$207</f>
        <v>621229.78</v>
      </c>
      <c r="E62" s="4"/>
      <c r="F62" s="4"/>
      <c r="G62" s="4"/>
      <c r="H62" s="4">
        <f t="shared" si="46"/>
        <v>12424.595600000001</v>
      </c>
      <c r="I62" s="4">
        <f t="shared" si="47"/>
        <v>126730.87512000001</v>
      </c>
      <c r="J62" s="7">
        <f t="shared" si="9"/>
        <v>760385.25072000001</v>
      </c>
    </row>
    <row r="63" spans="1:14" ht="36" x14ac:dyDescent="0.3">
      <c r="A63" s="26" t="s">
        <v>176</v>
      </c>
      <c r="B63" s="2" t="s">
        <v>20</v>
      </c>
      <c r="C63" s="3" t="s">
        <v>124</v>
      </c>
      <c r="D63" s="4">
        <f>58.96+18.39</f>
        <v>77.349999999999994</v>
      </c>
      <c r="E63" s="4"/>
      <c r="F63" s="4"/>
      <c r="G63" s="4"/>
      <c r="H63" s="4">
        <f t="shared" ref="H63" si="48">(D63+F63+G63)*2%</f>
        <v>1.5469999999999999</v>
      </c>
      <c r="I63" s="4">
        <f t="shared" ref="I63" si="49">(D63+F63+G63+H63)*20%</f>
        <v>15.779399999999999</v>
      </c>
      <c r="J63" s="7">
        <f t="shared" si="9"/>
        <v>94.676399999999987</v>
      </c>
    </row>
    <row r="64" spans="1:14" ht="72" x14ac:dyDescent="0.3">
      <c r="A64" s="26" t="s">
        <v>177</v>
      </c>
      <c r="B64" s="2" t="s">
        <v>22</v>
      </c>
      <c r="C64" s="3" t="s">
        <v>125</v>
      </c>
      <c r="D64" s="4">
        <v>9449.76</v>
      </c>
      <c r="E64" s="4"/>
      <c r="F64" s="4"/>
      <c r="G64" s="4"/>
      <c r="H64" s="4">
        <f t="shared" ref="H64" si="50">(D64+F64+G64)*2%</f>
        <v>188.99520000000001</v>
      </c>
      <c r="I64" s="4">
        <f t="shared" ref="I64" si="51">(D64+F64+G64+H64)*20%</f>
        <v>1927.7510400000001</v>
      </c>
      <c r="J64" s="7">
        <f t="shared" si="9"/>
        <v>11566.506239999999</v>
      </c>
    </row>
    <row r="65" spans="1:14" ht="18" x14ac:dyDescent="0.3">
      <c r="A65" s="26" t="s">
        <v>178</v>
      </c>
      <c r="B65" s="2" t="s">
        <v>24</v>
      </c>
      <c r="C65" s="3" t="s">
        <v>126</v>
      </c>
      <c r="D65" s="4">
        <f>'[5]Макс. цена этап 1,2'!$H$79*1000</f>
        <v>503930</v>
      </c>
      <c r="E65" s="4"/>
      <c r="F65" s="4"/>
      <c r="G65" s="4"/>
      <c r="H65" s="4">
        <f t="shared" ref="H65" si="52">(D65+F65+G65)*2%</f>
        <v>10078.6</v>
      </c>
      <c r="I65" s="4">
        <f t="shared" ref="I65" si="53">(D65+F65+G65+H65)*20%</f>
        <v>102801.72</v>
      </c>
      <c r="J65" s="7">
        <f>D65+F65+G65+H65+I65</f>
        <v>616810.31999999995</v>
      </c>
    </row>
    <row r="66" spans="1:14" s="22" customFormat="1" ht="18" x14ac:dyDescent="0.35">
      <c r="A66" s="17"/>
      <c r="B66" s="18" t="s">
        <v>130</v>
      </c>
      <c r="C66" s="18"/>
      <c r="D66" s="19">
        <f>D16+D8</f>
        <v>1529538810.6899998</v>
      </c>
      <c r="E66" s="19">
        <f>E8+E16</f>
        <v>466030770</v>
      </c>
      <c r="F66" s="19">
        <f>F16+F8</f>
        <v>19008411.510600008</v>
      </c>
      <c r="G66" s="19">
        <f>G16+G8</f>
        <v>16125469.098158998</v>
      </c>
      <c r="H66" s="19">
        <f>H16+H8</f>
        <v>31293453.825975176</v>
      </c>
      <c r="I66" s="19">
        <f>I16+I8</f>
        <v>319193229.02494687</v>
      </c>
      <c r="J66" s="20">
        <f>J16+J8</f>
        <v>1915159374.1496806</v>
      </c>
      <c r="K66" s="6"/>
      <c r="L66" s="21"/>
      <c r="M66" s="21"/>
      <c r="N66" s="21"/>
    </row>
    <row r="67" spans="1:14" ht="18" x14ac:dyDescent="0.3">
      <c r="A67" s="27"/>
      <c r="B67" s="2"/>
      <c r="C67" s="3"/>
      <c r="D67" s="27"/>
      <c r="E67" s="27"/>
      <c r="F67" s="28"/>
      <c r="G67" s="28"/>
      <c r="H67" s="28"/>
      <c r="I67" s="28"/>
      <c r="J67" s="28"/>
    </row>
    <row r="68" spans="1:14" s="22" customFormat="1" ht="34.799999999999997" x14ac:dyDescent="0.35">
      <c r="A68" s="17"/>
      <c r="B68" s="18" t="s">
        <v>179</v>
      </c>
      <c r="C68" s="18"/>
      <c r="D68" s="19"/>
      <c r="E68" s="19"/>
      <c r="F68" s="19"/>
      <c r="G68" s="19"/>
      <c r="H68" s="19"/>
      <c r="I68" s="19"/>
      <c r="J68" s="20"/>
      <c r="K68" s="6"/>
      <c r="L68" s="21"/>
      <c r="M68" s="21"/>
      <c r="N68" s="21"/>
    </row>
    <row r="75" spans="1:14" x14ac:dyDescent="0.3">
      <c r="G75" s="29"/>
    </row>
  </sheetData>
  <mergeCells count="2">
    <mergeCell ref="A4:J4"/>
    <mergeCell ref="H1:J3"/>
  </mergeCells>
  <phoneticPr fontId="5" type="noConversion"/>
  <pageMargins left="0.51181102362204722" right="0.11811023622047245" top="0.74803149606299213" bottom="0.74803149606299213" header="0" footer="0"/>
  <pageSetup paperSize="9" scale="57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Мария Соловьева</cp:lastModifiedBy>
  <cp:lastPrinted>2025-05-23T07:52:00Z</cp:lastPrinted>
  <dcterms:created xsi:type="dcterms:W3CDTF">2015-06-05T18:19:34Z</dcterms:created>
  <dcterms:modified xsi:type="dcterms:W3CDTF">2025-07-25T09:10:18Z</dcterms:modified>
</cp:coreProperties>
</file>